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cho\Downloads\"/>
    </mc:Choice>
  </mc:AlternateContent>
  <xr:revisionPtr revIDLastSave="0" documentId="8_{A82D464B-1310-48A8-B73E-109A5400DE83}" xr6:coauthVersionLast="47" xr6:coauthVersionMax="47" xr10:uidLastSave="{00000000-0000-0000-0000-000000000000}"/>
  <bookViews>
    <workbookView xWindow="-110" yWindow="-110" windowWidth="19420" windowHeight="10420" firstSheet="1" activeTab="1" xr2:uid="{4238C3E2-EA57-4F34-8766-DC145FD320E4}"/>
  </bookViews>
  <sheets>
    <sheet name="Grant Budget" sheetId="1" r:id="rId1"/>
    <sheet name="Dashboard" sheetId="3" r:id="rId2"/>
    <sheet name="Budget Category Descriptions" sheetId="2" r:id="rId3"/>
  </sheets>
  <definedNames>
    <definedName name="_xlnm._FilterDatabase" localSheetId="0" hidden="1">'Grant Budget'!#REF!</definedName>
    <definedName name="SEARCH_RESULTLAST" localSheetId="0">'Budget Category Descriptions'!#REF!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N2" i="3"/>
  <c r="M14" i="3"/>
  <c r="L14" i="3"/>
  <c r="K14" i="3"/>
  <c r="J14" i="3"/>
  <c r="I14" i="3"/>
  <c r="G14" i="3"/>
  <c r="F14" i="3"/>
  <c r="E14" i="3"/>
  <c r="D14" i="3"/>
  <c r="C14" i="3"/>
  <c r="B14" i="3"/>
  <c r="M13" i="3"/>
  <c r="L13" i="3"/>
  <c r="K13" i="3"/>
  <c r="J13" i="3"/>
  <c r="I13" i="3"/>
  <c r="G13" i="3"/>
  <c r="F13" i="3"/>
  <c r="E13" i="3"/>
  <c r="D13" i="3"/>
  <c r="C13" i="3"/>
  <c r="B13" i="3"/>
  <c r="M12" i="3"/>
  <c r="L12" i="3"/>
  <c r="K12" i="3"/>
  <c r="J12" i="3"/>
  <c r="I12" i="3"/>
  <c r="G12" i="3"/>
  <c r="F12" i="3"/>
  <c r="E12" i="3"/>
  <c r="D12" i="3"/>
  <c r="C12" i="3"/>
  <c r="B12" i="3"/>
  <c r="M11" i="3"/>
  <c r="L11" i="3"/>
  <c r="K11" i="3"/>
  <c r="J11" i="3"/>
  <c r="I11" i="3"/>
  <c r="G11" i="3"/>
  <c r="F11" i="3"/>
  <c r="E11" i="3"/>
  <c r="D11" i="3"/>
  <c r="C11" i="3"/>
  <c r="B11" i="3"/>
  <c r="M10" i="3"/>
  <c r="L10" i="3"/>
  <c r="K10" i="3"/>
  <c r="J10" i="3"/>
  <c r="I10" i="3"/>
  <c r="G10" i="3"/>
  <c r="F10" i="3"/>
  <c r="E10" i="3"/>
  <c r="D10" i="3"/>
  <c r="C10" i="3"/>
  <c r="B10" i="3"/>
  <c r="M9" i="3"/>
  <c r="L9" i="3"/>
  <c r="K9" i="3"/>
  <c r="J9" i="3"/>
  <c r="I9" i="3"/>
  <c r="G9" i="3"/>
  <c r="F9" i="3"/>
  <c r="E9" i="3"/>
  <c r="D9" i="3"/>
  <c r="C9" i="3"/>
  <c r="B9" i="3"/>
  <c r="M8" i="3"/>
  <c r="L8" i="3"/>
  <c r="K8" i="3"/>
  <c r="J8" i="3"/>
  <c r="I8" i="3"/>
  <c r="G8" i="3"/>
  <c r="E8" i="3"/>
  <c r="D8" i="3"/>
  <c r="C8" i="3"/>
  <c r="B8" i="3"/>
  <c r="M7" i="3"/>
  <c r="L7" i="3"/>
  <c r="K7" i="3"/>
  <c r="J7" i="3"/>
  <c r="I7" i="3"/>
  <c r="G7" i="3"/>
  <c r="E7" i="3"/>
  <c r="D7" i="3"/>
  <c r="C7" i="3"/>
  <c r="B7" i="3"/>
  <c r="M6" i="3"/>
  <c r="L6" i="3"/>
  <c r="K6" i="3"/>
  <c r="J6" i="3"/>
  <c r="I6" i="3"/>
  <c r="G6" i="3"/>
  <c r="F6" i="3"/>
  <c r="E6" i="3"/>
  <c r="D6" i="3"/>
  <c r="C6" i="3"/>
  <c r="B6" i="3"/>
  <c r="M5" i="3"/>
  <c r="L5" i="3"/>
  <c r="K5" i="3"/>
  <c r="J5" i="3"/>
  <c r="I5" i="3"/>
  <c r="H5" i="3"/>
  <c r="G5" i="3"/>
  <c r="F5" i="3"/>
  <c r="E5" i="3"/>
  <c r="D5" i="3"/>
  <c r="C5" i="3"/>
  <c r="B5" i="3"/>
  <c r="M4" i="3"/>
  <c r="L4" i="3"/>
  <c r="K4" i="3"/>
  <c r="J4" i="3"/>
  <c r="I4" i="3"/>
  <c r="G4" i="3"/>
  <c r="F4" i="3"/>
  <c r="E4" i="3"/>
  <c r="D4" i="3"/>
  <c r="C4" i="3"/>
  <c r="B4" i="3"/>
  <c r="M3" i="3"/>
  <c r="L3" i="3"/>
  <c r="K3" i="3"/>
  <c r="J3" i="3"/>
  <c r="I3" i="3"/>
  <c r="G3" i="3"/>
  <c r="F3" i="3"/>
  <c r="E3" i="3"/>
  <c r="D3" i="3"/>
  <c r="C3" i="3"/>
  <c r="H3" i="3"/>
  <c r="H4" i="3"/>
  <c r="H14" i="3"/>
  <c r="H13" i="3"/>
  <c r="H12" i="3"/>
  <c r="H11" i="3"/>
  <c r="H10" i="3"/>
  <c r="H8" i="3"/>
  <c r="H7" i="3"/>
  <c r="H6" i="3"/>
  <c r="M15" i="3" l="1"/>
  <c r="N4" i="3"/>
  <c r="N11" i="3"/>
  <c r="N6" i="3"/>
  <c r="N14" i="3"/>
  <c r="N9" i="3"/>
  <c r="N12" i="3"/>
  <c r="N7" i="3"/>
  <c r="N5" i="3"/>
  <c r="N10" i="3"/>
  <c r="N13" i="3"/>
  <c r="N8" i="3"/>
  <c r="B15" i="3"/>
  <c r="K15" i="3"/>
  <c r="N3" i="3"/>
  <c r="C15" i="3"/>
  <c r="L15" i="3"/>
  <c r="D15" i="3"/>
  <c r="E15" i="3"/>
  <c r="F15" i="3"/>
  <c r="G15" i="3"/>
  <c r="I15" i="3"/>
  <c r="H15" i="3"/>
  <c r="J15" i="3"/>
  <c r="K13" i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J13" i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C10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N1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 Shulkind</author>
  </authors>
  <commentList>
    <comment ref="B8" authorId="0" shapeId="0" xr:uid="{22DFE965-EFDB-45B2-BA8B-7EEE2EEFE338}">
      <text>
        <r>
          <rPr>
            <b/>
            <sz val="9"/>
            <color indexed="81"/>
            <rFont val="Tahoma"/>
            <charset val="1"/>
          </rPr>
          <t>Ignacio Alarcon:</t>
        </r>
        <r>
          <rPr>
            <sz val="9"/>
            <color indexed="81"/>
            <rFont val="Tahoma"/>
            <charset val="1"/>
          </rPr>
          <t xml:space="preserve">
Not restricted means the grant was given for the organization to use on a program or programs as it sees fit.</t>
        </r>
      </text>
    </comment>
    <comment ref="B9" authorId="0" shapeId="0" xr:uid="{71004C6E-03E2-4FAF-945B-74E8642396D4}">
      <text>
        <r>
          <rPr>
            <b/>
            <sz val="9"/>
            <color indexed="81"/>
            <rFont val="Tahoma"/>
            <charset val="1"/>
          </rPr>
          <t>Ignacio Alarcon:</t>
        </r>
        <r>
          <rPr>
            <sz val="9"/>
            <color indexed="81"/>
            <rFont val="Tahoma"/>
            <charset val="1"/>
          </rPr>
          <t xml:space="preserve">
Restricted means the grant was given to only be spent on certain budget categories.</t>
        </r>
      </text>
    </comment>
  </commentList>
</comments>
</file>

<file path=xl/sharedStrings.xml><?xml version="1.0" encoding="utf-8"?>
<sst xmlns="http://schemas.openxmlformats.org/spreadsheetml/2006/main" count="70" uniqueCount="59">
  <si>
    <t>GRANT TITLE</t>
  </si>
  <si>
    <t>DEPARTMENT</t>
  </si>
  <si>
    <t>PROGRAM</t>
  </si>
  <si>
    <t>FUND</t>
  </si>
  <si>
    <t>GRANT MANAGER</t>
  </si>
  <si>
    <t>ctcLink PROJECT ID</t>
  </si>
  <si>
    <t>START DATE</t>
  </si>
  <si>
    <t>END DATE</t>
  </si>
  <si>
    <t>DAYS LEFT TO SPEND GRANT</t>
  </si>
  <si>
    <t>INCOME:</t>
  </si>
  <si>
    <t>CATEGORY</t>
  </si>
  <si>
    <t>AMOUNT RECEIVED</t>
  </si>
  <si>
    <t>Not Restricted</t>
  </si>
  <si>
    <t>Restricted</t>
  </si>
  <si>
    <t>Total:</t>
  </si>
  <si>
    <t>EXPENSES:</t>
  </si>
  <si>
    <t>YEAR</t>
  </si>
  <si>
    <t>MONTH</t>
  </si>
  <si>
    <t>DAY</t>
  </si>
  <si>
    <t>VENDOR</t>
  </si>
  <si>
    <t>REASON</t>
  </si>
  <si>
    <t>BUDGET CATEGORY</t>
  </si>
  <si>
    <t>OTHER CATEGORY</t>
  </si>
  <si>
    <t>AMOUNT</t>
  </si>
  <si>
    <t>RESTRICTED? Y or N 
only</t>
  </si>
  <si>
    <t>BALANCE WITHOUT RESTRICTION</t>
  </si>
  <si>
    <t>BALANCE WITH RESTRICTION</t>
  </si>
  <si>
    <t>BALANCE TOTAL</t>
  </si>
  <si>
    <t>PAYMENTS LOGGED IN ctcLink? Y or N only</t>
  </si>
  <si>
    <t>NOTES</t>
  </si>
  <si>
    <t>Budget Category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</si>
  <si>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</si>
  <si>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</si>
  <si>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</si>
  <si>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</si>
  <si>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</si>
  <si>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</si>
  <si>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</si>
  <si>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</si>
  <si>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</si>
  <si>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</si>
  <si>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</si>
  <si>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</si>
  <si>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</si>
  <si>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TOTAL</t>
  </si>
  <si>
    <t>Budget Item</t>
  </si>
  <si>
    <t>Description</t>
  </si>
  <si>
    <t>Benefits</t>
  </si>
  <si>
    <t>Contracted Services</t>
  </si>
  <si>
    <t>Capital Purchases</t>
  </si>
  <si>
    <t>Direct Payments</t>
  </si>
  <si>
    <t>Equipment</t>
  </si>
  <si>
    <t>Facilities/Administration</t>
  </si>
  <si>
    <t>FinAid/Direct Student Aid</t>
  </si>
  <si>
    <t>Goods/Routine Services</t>
  </si>
  <si>
    <t>Remittances</t>
  </si>
  <si>
    <t>Salaries/Wages</t>
  </si>
  <si>
    <t>Travel</t>
  </si>
  <si>
    <t>Miscellaneous/Other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</si>
</sst>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3300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14" fontId="5" fillId="4" borderId="0" xfId="0" applyNumberFormat="1" applyFont="1" applyFill="1" applyProtection="1">
      <protection locked="0"/>
    </xf>
    <xf numFmtId="14" fontId="5" fillId="0" borderId="0" xfId="0" applyNumberFormat="1" applyFont="1" applyProtection="1">
      <protection locked="0"/>
    </xf>
    <xf numFmtId="0" fontId="4" fillId="6" borderId="0" xfId="0" applyFont="1" applyFill="1" applyAlignment="1" applyProtection="1">
      <alignment wrapText="1"/>
      <protection locked="0"/>
    </xf>
    <xf numFmtId="0" fontId="5" fillId="5" borderId="0" xfId="0" applyFont="1" applyFill="1"/>
    <xf numFmtId="0" fontId="5" fillId="0" borderId="0" xfId="0" applyFont="1" applyAlignment="1" applyProtection="1">
      <alignment wrapText="1"/>
      <protection locked="0"/>
    </xf>
    <xf numFmtId="44" fontId="5" fillId="4" borderId="0" xfId="1" applyFont="1" applyFill="1" applyProtection="1">
      <protection locked="0"/>
    </xf>
    <xf numFmtId="44" fontId="5" fillId="0" borderId="0" xfId="1" applyFont="1" applyProtection="1"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44" fontId="7" fillId="0" borderId="0" xfId="1" applyFont="1" applyProtection="1">
      <protection locked="0"/>
    </xf>
  </cellXfs>
  <cellStyles count="2">
    <cellStyle name="Currency" xfId="1" builtinId="4"/>
    <cellStyle name="Normal" xfId="0" builtinId="0"/>
  </cellStyles>
  <dxfs count="2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33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TREND PER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21904"/>
        <c:axId val="6968222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Dashboard!$A$2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Dashboard!$B$2:$N$2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BDB-4660-94F8-67D80A493E4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Dashboard!$A$3</c15:sqref>
                        </c15:formulaRef>
                      </c:ext>
                    </c:extLst>
                    <c:strCache>
                      <c:ptCount val="1"/>
                      <c:pt idx="0">
                        <c:v>5010003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BDB-4660-94F8-67D80A493E4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Dashboard!$A$4</c15:sqref>
                        </c15:formulaRef>
                      </c:ext>
                    </c:extLst>
                    <c:strCache>
                      <c:ptCount val="1"/>
                      <c:pt idx="0">
                        <c:v>5050003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BDB-4660-94F8-67D80A493E4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Dashboard!$A$5</c15:sqref>
                        </c15:formulaRef>
                      </c:ext>
                    </c:extLst>
                    <c:strCache>
                      <c:ptCount val="1"/>
                      <c:pt idx="0">
                        <c:v>5040003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BDB-4660-94F8-67D80A493E4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Dashboard!$A$6</c15:sqref>
                        </c15:formulaRef>
                      </c:ext>
                    </c:extLst>
                    <c:strCache>
                      <c:ptCount val="1"/>
                      <c:pt idx="0">
                        <c:v>5050009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BDB-4660-94F8-67D80A493E4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Dashboard!$A$7</c15:sqref>
                        </c15:formulaRef>
                      </c:ext>
                    </c:extLst>
                    <c:strCache>
                      <c:ptCount val="1"/>
                      <c:pt idx="0">
                        <c:v>5030004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BDB-4660-94F8-67D80A493E4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Dashboard!$A$8</c15:sqref>
                        </c15:formulaRef>
                      </c:ext>
                    </c:extLst>
                    <c:strCache>
                      <c:ptCount val="1"/>
                      <c:pt idx="0">
                        <c:v>5020004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BDB-4660-94F8-67D80A493E4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Dashboard!$A$9</c15:sqref>
                        </c15:formulaRef>
                      </c:ext>
                    </c:extLst>
                    <c:strCache>
                      <c:ptCount val="1"/>
                      <c:pt idx="0">
                        <c:v>5020029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BDB-4660-94F8-67D80A493E4B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Dashboard!$A$10</c15:sqref>
                        </c15:formulaRef>
                      </c:ext>
                    </c:extLst>
                    <c:strCache>
                      <c:ptCount val="1"/>
                      <c:pt idx="0">
                        <c:v>5030003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BDB-4660-94F8-67D80A493E4B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Dashboard!$A$11</c15:sqref>
                        </c15:formulaRef>
                      </c:ext>
                    </c:extLst>
                    <c:strCache>
                      <c:ptCount val="1"/>
                      <c:pt idx="0">
                        <c:v>5120003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BDB-4660-94F8-67D80A493E4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Dashboard!$A$12</c15:sqref>
                        </c15:formulaRef>
                      </c:ext>
                    </c:extLst>
                    <c:strCache>
                      <c:ptCount val="1"/>
                      <c:pt idx="0">
                        <c:v>5000003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BDB-4660-94F8-67D80A493E4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Dashboard!$A$13</c15:sqref>
                        </c15:formulaRef>
                      </c:ext>
                    </c:extLst>
                    <c:strCache>
                      <c:ptCount val="1"/>
                      <c:pt idx="0">
                        <c:v>5080004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BDB-4660-94F8-67D80A493E4B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Dashboard!$A$14</c15:sqref>
                        </c15:formulaRef>
                      </c:ext>
                    </c:extLst>
                    <c:strCache>
                      <c:ptCount val="1"/>
                      <c:pt idx="0">
                        <c:v>5081004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BDB-4660-94F8-67D80A493E4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Dashboard!$A$15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BDB-4660-94F8-67D80A493E4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Dashboard!$B$1:$N$1</c15:sqref>
                        </c15:formulaRef>
                      </c:ext>
                    </c:extLst>
                    <c:strCache>
                      <c:ptCount val="13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Dashboard!$B$16:$N$16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BDB-4660-94F8-67D80A493E4B}"/>
                  </c:ext>
                </c:extLst>
              </c15:ser>
            </c15:filteredLineSeries>
          </c:ext>
        </c:extLst>
      </c:lineChart>
      <c:catAx>
        <c:axId val="6968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822232"/>
        <c:crosses val="autoZero"/>
        <c:auto val="1"/>
        <c:lblAlgn val="ctr"/>
        <c:lblOffset val="100"/>
        <c:noMultiLvlLbl val="0"/>
      </c:catAx>
      <c:valAx>
        <c:axId val="69682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82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0</xdr:rowOff>
    </xdr:from>
    <xdr:to>
      <xdr:col>24</xdr:col>
      <xdr:colOff>514350</xdr:colOff>
      <xdr:row>14</xdr:row>
      <xdr:rowOff>109538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C336D0-B614-4E88-9D35-BA30EB039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7AFFAC-D580-4FEF-A27D-77A8676BB7C5}" name="Table2" displayName="Table2" ref="A12:N599" totalsRowShown="0" headerRowDxfId="28" dataDxfId="27">
  <autoFilter ref="A12:N599" xr:uid="{D92F8F85-9BF8-4AB6-A470-AB90D8EFAC5E}"/>
  <tableColumns count="14">
    <tableColumn id="1" xr3:uid="{E556C826-262F-4CAF-BCEB-D41FEC753AFA}" name="YEAR" dataDxfId="26"/>
    <tableColumn id="2" xr3:uid="{ABEBEE0E-78C4-4348-A4EC-C32DA422B58B}" name="MONTH" dataDxfId="25"/>
    <tableColumn id="3" xr3:uid="{475A6C83-F6F2-4026-A06F-503E4F131BF4}" name="DAY" dataDxfId="24"/>
    <tableColumn id="4" xr3:uid="{6116474D-356D-43B9-94B5-50B7579AACD9}" name="VENDOR" dataDxfId="23"/>
    <tableColumn id="5" xr3:uid="{D7BA6C4B-BC43-4613-879D-06904165FC3A}" name="REASON" dataDxfId="22"/>
    <tableColumn id="6" xr3:uid="{A9D3F882-14B3-4752-A1BB-657A1452A1AA}" name="BUDGET CATEGORY" dataDxfId="21"/>
    <tableColumn id="7" xr3:uid="{D8F684EC-1D84-4DEF-942F-78FFE7200C1A}" name="OTHER CATEGORY" dataDxfId="20"/>
    <tableColumn id="8" xr3:uid="{0BA67BB6-5050-4243-B47D-72603E4228DD}" name="AMOUNT" dataDxfId="19" dataCellStyle="Currency"/>
    <tableColumn id="13" xr3:uid="{9FA52588-5282-4CAB-9EE8-E319F84A035D}" name="RESTRICTED? Y or N _x000a_only" dataDxfId="18"/>
    <tableColumn id="9" xr3:uid="{71A7AD77-C413-4A1F-BE30-7A21482D2C51}" name="BALANCE WITHOUT RESTRICTION" dataDxfId="17" dataCellStyle="Currency">
      <calculatedColumnFormula>IF(I13="N",$C$8-H13,0)</calculatedColumnFormula>
    </tableColumn>
    <tableColumn id="10" xr3:uid="{C5B98346-E90E-4439-8071-AD7946E547D3}" name="BALANCE WITH RESTRICTION" dataDxfId="16" dataCellStyle="Currency">
      <calculatedColumnFormula>IF(I13="Y",$C$9-H13,0)</calculatedColumnFormula>
    </tableColumn>
    <tableColumn id="11" xr3:uid="{BC953CF2-F0F2-42DF-828F-7CFE9F6D8F3F}" name="BALANCE TOTAL" dataDxfId="15" dataCellStyle="Currency"/>
    <tableColumn id="14" xr3:uid="{564959DD-79AE-412E-A878-9D5DCD92EE58}" name="PAYMENTS LOGGED IN ctcLink? Y or N only" dataDxfId="14" dataCellStyle="Currency"/>
    <tableColumn id="12" xr3:uid="{D23EFE34-21E4-43EC-A221-6481970F31D0}" name="NOTES" dataDxfId="13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FE59CE-DE7A-4643-9016-ABCD359AE2AC}" name="Table4" displayName="Table4" ref="A1:N16" totalsRowCount="1">
  <autoFilter ref="A1:N15" xr:uid="{D9588D19-6D2F-4F2D-AAE2-6F84D228E874}"/>
  <tableColumns count="14">
    <tableColumn id="1" xr3:uid="{571E5EB3-1C06-48F7-9F9D-9A95A1586A10}" name="Budget Category"/>
    <tableColumn id="2" xr3:uid="{7DB36632-F624-4AC1-94B6-5AB37971F3D2}" name="January" dataDxfId="12">
      <calculatedColumnFormula>SUMIFS(Table2[AMOUNT],'Grant Budget'!$B$13:$B$599,"January",Table2[BUDGET CATEGORY],"CONTGM")</calculatedColumnFormula>
    </tableColumn>
    <tableColumn id="3" xr3:uid="{8BACB5D6-A9B4-423D-9665-4A26F9571093}" name="February" dataDxfId="11">
      <calculatedColumnFormula>SUMIFS(Table2[AMOUNT],'Grant Budget'!$B$13:$B$599,"February",Table2[BUDGET CATEGORY],"CONTGM")</calculatedColumnFormula>
    </tableColumn>
    <tableColumn id="4" xr3:uid="{8F81112C-14BE-4EB7-A807-A64BE08C2433}" name="March" dataDxfId="10">
      <calculatedColumnFormula>SUMIFS(Table2[AMOUNT],'Grant Budget'!$B$13:$B$599,"March",Table2[BUDGET CATEGORY],"CONTGM")</calculatedColumnFormula>
    </tableColumn>
    <tableColumn id="5" xr3:uid="{D21FE058-BE30-40AD-B888-8B6DFD2A76E5}" name="April" dataDxfId="9">
      <calculatedColumnFormula>SUMIFS(Table2[AMOUNT],'Grant Budget'!$B$13:$B$599,"April",Table2[BUDGET CATEGORY],"CONTGM")</calculatedColumnFormula>
    </tableColumn>
    <tableColumn id="6" xr3:uid="{6A98DB31-5D37-4E26-BB08-F2EB0CC4EFF3}" name="May" dataDxfId="8">
      <calculatedColumnFormula>SUMIFS(Table2[AMOUNT],'Grant Budget'!$B$13:$B$599,"May",Table2[BUDGET CATEGORY],"CONTGM")</calculatedColumnFormula>
    </tableColumn>
    <tableColumn id="7" xr3:uid="{35806425-9818-466F-97E1-B46044403091}" name="June" dataDxfId="7">
      <calculatedColumnFormula>SUMIFS(Table2[AMOUNT],'Grant Budget'!$B$13:$B$599,"June",Table2[BUDGET CATEGORY],"CONTGM")</calculatedColumnFormula>
    </tableColumn>
    <tableColumn id="8" xr3:uid="{20E0ECB5-F279-43B7-8677-9D121BE4DF70}" name="July" dataDxfId="6">
      <calculatedColumnFormula>SUMIFS(Table2[AMOUNT],'Grant Budget'!B12:B598,"July",Table2[BUDGET CATEGORY],"CONTGM")</calculatedColumnFormula>
    </tableColumn>
    <tableColumn id="9" xr3:uid="{11CDD8E9-FF12-4584-BF0B-A734A105CCE4}" name="August" dataDxfId="5">
      <calculatedColumnFormula>SUMIFS(Table2[AMOUNT],'Grant Budget'!$B$13:$B$599,"August",Table2[BUDGET CATEGORY],"CONTGM")</calculatedColumnFormula>
    </tableColumn>
    <tableColumn id="10" xr3:uid="{8B629374-29B2-4636-8461-7D52A512F179}" name="September" dataDxfId="4">
      <calculatedColumnFormula>SUMIFS(Table2[AMOUNT],'Grant Budget'!$B$13:$B$599,"September",Table2[BUDGET CATEGORY],"CONTGM")</calculatedColumnFormula>
    </tableColumn>
    <tableColumn id="11" xr3:uid="{FD879D09-2228-431A-9BB0-21C7C7D9D756}" name="October" dataDxfId="3">
      <calculatedColumnFormula>SUMIFS(Table2[AMOUNT],'Grant Budget'!$B$13:$B$599,"October",Table2[BUDGET CATEGORY],"CONTGM")</calculatedColumnFormula>
    </tableColumn>
    <tableColumn id="12" xr3:uid="{11B2F6B6-59AF-4680-8711-8220CFDBE3F1}" name="November" dataDxfId="2">
      <calculatedColumnFormula>SUMIFS(Table2[AMOUNT],'Grant Budget'!$B$13:$B$599,"November",Table2[BUDGET CATEGORY],"CONTGM")</calculatedColumnFormula>
    </tableColumn>
    <tableColumn id="13" xr3:uid="{5F23DC36-6AEA-421C-AE2E-84CC4473AD86}" name="December" dataDxfId="1">
      <calculatedColumnFormula>SUMIFS(Table2[AMOUNT],'Grant Budget'!$B$13:$B$599,"December",Table2[BUDGET CATEGORY],"CONTGM")</calculatedColumnFormula>
    </tableColumn>
    <tableColumn id="14" xr3:uid="{5B90E4EF-FCCD-4D91-8B41-47E15249D5FC}" name="Total" dataDxfId="0">
      <calculatedColumnFormula>SUM(Table4[[#This Row],[January]:[December]])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45E30A-87F2-4E33-959D-99DC5143257E}" name="Table1" displayName="Table1" ref="A1:B16" totalsRowShown="0">
  <autoFilter ref="A1:B16" xr:uid="{9A51DE8D-25C3-40D1-B696-66D9A1B77EBF}"/>
  <tableColumns count="2">
    <tableColumn id="1" xr3:uid="{342DAE8C-A38B-42B3-B40B-D7188EC01E34}" name="Budget Item"/>
    <tableColumn id="2" xr3:uid="{28928339-DD39-4223-9616-E731BB835D81}" name="Description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A19F-00CC-4BCA-85DE-02961ACEFD0D}">
  <dimension ref="A1:N599"/>
  <sheetViews>
    <sheetView zoomScaleNormal="100" workbookViewId="0">
      <pane ySplit="12" topLeftCell="H13" activePane="bottomLeft" state="frozen"/>
      <selection pane="bottomLeft" activeCell="A13" sqref="A13:XFD14"/>
    </sheetView>
  </sheetViews>
  <sheetFormatPr defaultColWidth="20.85546875" defaultRowHeight="14.25"/>
  <cols>
    <col min="1" max="1" width="20.85546875" style="3"/>
    <col min="2" max="2" width="14.85546875" style="3" customWidth="1"/>
    <col min="3" max="3" width="23.5703125" style="3" customWidth="1"/>
    <col min="4" max="4" width="23.85546875" style="3" customWidth="1"/>
    <col min="5" max="5" width="10.5703125" style="3" customWidth="1"/>
    <col min="6" max="6" width="22.5703125" style="3" customWidth="1"/>
    <col min="7" max="7" width="21.42578125" style="3" customWidth="1"/>
    <col min="8" max="8" width="12.7109375" style="3" customWidth="1"/>
    <col min="9" max="9" width="25.28515625" style="3" customWidth="1"/>
    <col min="10" max="10" width="18.85546875" style="3" customWidth="1"/>
    <col min="11" max="11" width="18" style="3" customWidth="1"/>
    <col min="12" max="12" width="13.28515625" style="3" customWidth="1"/>
    <col min="13" max="13" width="22.85546875" style="3" customWidth="1"/>
    <col min="14" max="14" width="10.85546875" style="3" customWidth="1"/>
    <col min="15" max="16384" width="20.85546875" style="3"/>
  </cols>
  <sheetData>
    <row r="1" spans="1:14">
      <c r="A1" s="1" t="s">
        <v>0</v>
      </c>
      <c r="B1" s="2"/>
      <c r="D1" s="1" t="s">
        <v>1</v>
      </c>
      <c r="E1" s="2"/>
    </row>
    <row r="2" spans="1:14">
      <c r="A2" s="1" t="s">
        <v>2</v>
      </c>
      <c r="B2" s="2"/>
      <c r="D2" s="1" t="s">
        <v>3</v>
      </c>
      <c r="E2" s="2"/>
    </row>
    <row r="3" spans="1:14">
      <c r="A3" s="1" t="s">
        <v>4</v>
      </c>
      <c r="B3" s="2"/>
      <c r="D3" s="1" t="s">
        <v>5</v>
      </c>
      <c r="E3" s="2"/>
    </row>
    <row r="4" spans="1:14">
      <c r="A4" s="1" t="s">
        <v>6</v>
      </c>
      <c r="B4" s="2"/>
    </row>
    <row r="5" spans="1:14">
      <c r="A5" s="1" t="s">
        <v>7</v>
      </c>
      <c r="B5" s="4">
        <v>45838</v>
      </c>
      <c r="C5" s="5"/>
    </row>
    <row r="6" spans="1:14" ht="28.5">
      <c r="A6" s="6" t="s">
        <v>8</v>
      </c>
      <c r="B6" s="7">
        <f ca="1">B5-TODAY()</f>
        <v>656</v>
      </c>
      <c r="C6" s="8"/>
    </row>
    <row r="7" spans="1:14">
      <c r="A7" s="1" t="s">
        <v>9</v>
      </c>
      <c r="B7" s="1" t="s">
        <v>10</v>
      </c>
      <c r="C7" s="1" t="s">
        <v>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2"/>
      <c r="B8" s="2" t="s">
        <v>12</v>
      </c>
      <c r="C8" s="9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B9" s="3" t="s">
        <v>13</v>
      </c>
      <c r="C9" s="10"/>
    </row>
    <row r="10" spans="1:14">
      <c r="A10" s="2"/>
      <c r="B10" s="2" t="s">
        <v>14</v>
      </c>
      <c r="C10" s="9">
        <f>SUM(C8:C9)</f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s="11" t="s">
        <v>15</v>
      </c>
    </row>
    <row r="12" spans="1:14" ht="64.5" customHeight="1">
      <c r="A12" s="12" t="s">
        <v>16</v>
      </c>
      <c r="B12" s="12" t="s">
        <v>17</v>
      </c>
      <c r="C12" s="12" t="s">
        <v>18</v>
      </c>
      <c r="D12" s="12" t="s">
        <v>19</v>
      </c>
      <c r="E12" s="12" t="s">
        <v>20</v>
      </c>
      <c r="F12" s="12" t="s">
        <v>21</v>
      </c>
      <c r="G12" s="12" t="s">
        <v>22</v>
      </c>
      <c r="H12" s="12" t="s">
        <v>23</v>
      </c>
      <c r="I12" s="13" t="s">
        <v>24</v>
      </c>
      <c r="J12" s="13" t="s">
        <v>25</v>
      </c>
      <c r="K12" s="13" t="s">
        <v>26</v>
      </c>
      <c r="L12" s="13" t="s">
        <v>27</v>
      </c>
      <c r="M12" s="13" t="s">
        <v>28</v>
      </c>
      <c r="N12" s="12" t="s">
        <v>29</v>
      </c>
    </row>
    <row r="13" spans="1:14">
      <c r="A13" s="14"/>
      <c r="B13" s="14"/>
      <c r="C13" s="14"/>
      <c r="D13" s="14"/>
      <c r="E13" s="14"/>
      <c r="F13" s="14"/>
      <c r="G13" s="14"/>
      <c r="H13" s="15"/>
      <c r="I13" s="14"/>
      <c r="J13" s="10">
        <f>IF(I13="N",$C$8-H13,C8)</f>
        <v>0</v>
      </c>
      <c r="K13" s="10">
        <f>IF(I13="Y",$C$9-H13,C9)</f>
        <v>0</v>
      </c>
      <c r="L13" s="10">
        <f>C10-Table2[[#This Row],[AMOUNT]]</f>
        <v>0</v>
      </c>
      <c r="M13" s="10"/>
    </row>
    <row r="14" spans="1:14">
      <c r="H14" s="10"/>
      <c r="J14" s="10">
        <f>IF(I14="N",J13-H14,J13)</f>
        <v>0</v>
      </c>
      <c r="K14" s="10">
        <f>IF(I14="Y",K13-H14,K13)</f>
        <v>0</v>
      </c>
      <c r="L14" s="10">
        <f>L13-H14</f>
        <v>0</v>
      </c>
      <c r="M14" s="10"/>
    </row>
    <row r="15" spans="1:14">
      <c r="H15" s="10"/>
      <c r="J15" s="10">
        <f t="shared" ref="J15:J78" si="0">IF(I15="N",J14-H15,J14)</f>
        <v>0</v>
      </c>
      <c r="K15" s="10">
        <f t="shared" ref="K15:K78" si="1">IF(I15="Y",K14-H15,K14)</f>
        <v>0</v>
      </c>
      <c r="L15" s="10">
        <f t="shared" ref="L15:L78" si="2">L14-H15</f>
        <v>0</v>
      </c>
      <c r="M15" s="10"/>
    </row>
    <row r="16" spans="1:14">
      <c r="H16" s="10"/>
      <c r="J16" s="10">
        <f t="shared" si="0"/>
        <v>0</v>
      </c>
      <c r="K16" s="10">
        <f t="shared" si="1"/>
        <v>0</v>
      </c>
      <c r="L16" s="10">
        <f t="shared" si="2"/>
        <v>0</v>
      </c>
      <c r="M16" s="10"/>
    </row>
    <row r="17" spans="8:13">
      <c r="H17" s="10"/>
      <c r="J17" s="10">
        <f t="shared" si="0"/>
        <v>0</v>
      </c>
      <c r="K17" s="10">
        <f t="shared" si="1"/>
        <v>0</v>
      </c>
      <c r="L17" s="10">
        <f t="shared" si="2"/>
        <v>0</v>
      </c>
      <c r="M17" s="10"/>
    </row>
    <row r="18" spans="8:13">
      <c r="H18" s="10"/>
      <c r="J18" s="10">
        <f t="shared" si="0"/>
        <v>0</v>
      </c>
      <c r="K18" s="10">
        <f t="shared" si="1"/>
        <v>0</v>
      </c>
      <c r="L18" s="10">
        <f t="shared" si="2"/>
        <v>0</v>
      </c>
      <c r="M18" s="10"/>
    </row>
    <row r="19" spans="8:13">
      <c r="H19" s="10"/>
      <c r="J19" s="10">
        <f t="shared" si="0"/>
        <v>0</v>
      </c>
      <c r="K19" s="10">
        <f t="shared" si="1"/>
        <v>0</v>
      </c>
      <c r="L19" s="10">
        <f t="shared" si="2"/>
        <v>0</v>
      </c>
      <c r="M19" s="10"/>
    </row>
    <row r="20" spans="8:13">
      <c r="H20" s="10"/>
      <c r="J20" s="10">
        <f t="shared" si="0"/>
        <v>0</v>
      </c>
      <c r="K20" s="10">
        <f t="shared" si="1"/>
        <v>0</v>
      </c>
      <c r="L20" s="10">
        <f t="shared" si="2"/>
        <v>0</v>
      </c>
      <c r="M20" s="10"/>
    </row>
    <row r="21" spans="8:13">
      <c r="H21" s="10"/>
      <c r="J21" s="10">
        <f t="shared" si="0"/>
        <v>0</v>
      </c>
      <c r="K21" s="10">
        <f t="shared" si="1"/>
        <v>0</v>
      </c>
      <c r="L21" s="10">
        <f t="shared" si="2"/>
        <v>0</v>
      </c>
      <c r="M21" s="10"/>
    </row>
    <row r="22" spans="8:13">
      <c r="H22" s="10"/>
      <c r="J22" s="10">
        <f t="shared" si="0"/>
        <v>0</v>
      </c>
      <c r="K22" s="10">
        <f t="shared" si="1"/>
        <v>0</v>
      </c>
      <c r="L22" s="10">
        <f t="shared" si="2"/>
        <v>0</v>
      </c>
      <c r="M22" s="10"/>
    </row>
    <row r="23" spans="8:13">
      <c r="H23" s="10"/>
      <c r="J23" s="10">
        <f t="shared" si="0"/>
        <v>0</v>
      </c>
      <c r="K23" s="10">
        <f t="shared" si="1"/>
        <v>0</v>
      </c>
      <c r="L23" s="10">
        <f t="shared" si="2"/>
        <v>0</v>
      </c>
      <c r="M23" s="10"/>
    </row>
    <row r="24" spans="8:13">
      <c r="H24" s="10"/>
      <c r="J24" s="10">
        <f t="shared" si="0"/>
        <v>0</v>
      </c>
      <c r="K24" s="10">
        <f t="shared" si="1"/>
        <v>0</v>
      </c>
      <c r="L24" s="10">
        <f t="shared" si="2"/>
        <v>0</v>
      </c>
      <c r="M24" s="10"/>
    </row>
    <row r="25" spans="8:13">
      <c r="H25" s="10"/>
      <c r="J25" s="10">
        <f t="shared" si="0"/>
        <v>0</v>
      </c>
      <c r="K25" s="10">
        <f t="shared" si="1"/>
        <v>0</v>
      </c>
      <c r="L25" s="10">
        <f t="shared" si="2"/>
        <v>0</v>
      </c>
      <c r="M25" s="10"/>
    </row>
    <row r="26" spans="8:13">
      <c r="H26" s="10"/>
      <c r="J26" s="10">
        <f t="shared" si="0"/>
        <v>0</v>
      </c>
      <c r="K26" s="10">
        <f t="shared" si="1"/>
        <v>0</v>
      </c>
      <c r="L26" s="10">
        <f t="shared" si="2"/>
        <v>0</v>
      </c>
      <c r="M26" s="10"/>
    </row>
    <row r="27" spans="8:13">
      <c r="H27" s="10"/>
      <c r="J27" s="10">
        <f t="shared" si="0"/>
        <v>0</v>
      </c>
      <c r="K27" s="10">
        <f t="shared" si="1"/>
        <v>0</v>
      </c>
      <c r="L27" s="10">
        <f t="shared" si="2"/>
        <v>0</v>
      </c>
      <c r="M27" s="10"/>
    </row>
    <row r="28" spans="8:13">
      <c r="H28" s="10"/>
      <c r="J28" s="10">
        <f t="shared" si="0"/>
        <v>0</v>
      </c>
      <c r="K28" s="10">
        <f t="shared" si="1"/>
        <v>0</v>
      </c>
      <c r="L28" s="10">
        <f t="shared" si="2"/>
        <v>0</v>
      </c>
      <c r="M28" s="10"/>
    </row>
    <row r="29" spans="8:13">
      <c r="H29" s="10"/>
      <c r="J29" s="10">
        <f t="shared" si="0"/>
        <v>0</v>
      </c>
      <c r="K29" s="10">
        <f t="shared" si="1"/>
        <v>0</v>
      </c>
      <c r="L29" s="10">
        <f t="shared" si="2"/>
        <v>0</v>
      </c>
      <c r="M29" s="10"/>
    </row>
    <row r="30" spans="8:13">
      <c r="H30" s="10"/>
      <c r="J30" s="10">
        <f t="shared" si="0"/>
        <v>0</v>
      </c>
      <c r="K30" s="10">
        <f t="shared" si="1"/>
        <v>0</v>
      </c>
      <c r="L30" s="10">
        <f t="shared" si="2"/>
        <v>0</v>
      </c>
      <c r="M30" s="10"/>
    </row>
    <row r="31" spans="8:13">
      <c r="H31" s="10"/>
      <c r="J31" s="10">
        <f t="shared" si="0"/>
        <v>0</v>
      </c>
      <c r="K31" s="10">
        <f t="shared" si="1"/>
        <v>0</v>
      </c>
      <c r="L31" s="10">
        <f t="shared" si="2"/>
        <v>0</v>
      </c>
      <c r="M31" s="10"/>
    </row>
    <row r="32" spans="8:13">
      <c r="H32" s="10"/>
      <c r="J32" s="10">
        <f t="shared" si="0"/>
        <v>0</v>
      </c>
      <c r="K32" s="10">
        <f t="shared" si="1"/>
        <v>0</v>
      </c>
      <c r="L32" s="10">
        <f t="shared" si="2"/>
        <v>0</v>
      </c>
      <c r="M32" s="10"/>
    </row>
    <row r="33" spans="8:13">
      <c r="H33" s="10"/>
      <c r="J33" s="10">
        <f t="shared" si="0"/>
        <v>0</v>
      </c>
      <c r="K33" s="10">
        <f t="shared" si="1"/>
        <v>0</v>
      </c>
      <c r="L33" s="10">
        <f t="shared" si="2"/>
        <v>0</v>
      </c>
      <c r="M33" s="10"/>
    </row>
    <row r="34" spans="8:13">
      <c r="H34" s="10"/>
      <c r="J34" s="10">
        <f t="shared" si="0"/>
        <v>0</v>
      </c>
      <c r="K34" s="10">
        <f t="shared" si="1"/>
        <v>0</v>
      </c>
      <c r="L34" s="10">
        <f t="shared" si="2"/>
        <v>0</v>
      </c>
      <c r="M34" s="10"/>
    </row>
    <row r="35" spans="8:13">
      <c r="H35" s="10"/>
      <c r="J35" s="10">
        <f t="shared" si="0"/>
        <v>0</v>
      </c>
      <c r="K35" s="10">
        <f t="shared" si="1"/>
        <v>0</v>
      </c>
      <c r="L35" s="10">
        <f t="shared" si="2"/>
        <v>0</v>
      </c>
      <c r="M35" s="10"/>
    </row>
    <row r="36" spans="8:13">
      <c r="H36" s="10"/>
      <c r="J36" s="10">
        <f t="shared" si="0"/>
        <v>0</v>
      </c>
      <c r="K36" s="10">
        <f t="shared" si="1"/>
        <v>0</v>
      </c>
      <c r="L36" s="10">
        <f t="shared" si="2"/>
        <v>0</v>
      </c>
      <c r="M36" s="10"/>
    </row>
    <row r="37" spans="8:13">
      <c r="H37" s="10"/>
      <c r="J37" s="10">
        <f t="shared" si="0"/>
        <v>0</v>
      </c>
      <c r="K37" s="10">
        <f t="shared" si="1"/>
        <v>0</v>
      </c>
      <c r="L37" s="10">
        <f t="shared" si="2"/>
        <v>0</v>
      </c>
      <c r="M37" s="10"/>
    </row>
    <row r="38" spans="8:13">
      <c r="H38" s="10"/>
      <c r="J38" s="10">
        <f t="shared" si="0"/>
        <v>0</v>
      </c>
      <c r="K38" s="10">
        <f t="shared" si="1"/>
        <v>0</v>
      </c>
      <c r="L38" s="10">
        <f t="shared" si="2"/>
        <v>0</v>
      </c>
      <c r="M38" s="10"/>
    </row>
    <row r="39" spans="8:13">
      <c r="H39" s="10"/>
      <c r="J39" s="10">
        <f t="shared" si="0"/>
        <v>0</v>
      </c>
      <c r="K39" s="10">
        <f t="shared" si="1"/>
        <v>0</v>
      </c>
      <c r="L39" s="10">
        <f t="shared" si="2"/>
        <v>0</v>
      </c>
      <c r="M39" s="10"/>
    </row>
    <row r="40" spans="8:13">
      <c r="H40" s="10"/>
      <c r="J40" s="10">
        <f t="shared" si="0"/>
        <v>0</v>
      </c>
      <c r="K40" s="10">
        <f t="shared" si="1"/>
        <v>0</v>
      </c>
      <c r="L40" s="10">
        <f t="shared" si="2"/>
        <v>0</v>
      </c>
      <c r="M40" s="10"/>
    </row>
    <row r="41" spans="8:13">
      <c r="H41" s="10"/>
      <c r="J41" s="10">
        <f t="shared" si="0"/>
        <v>0</v>
      </c>
      <c r="K41" s="10">
        <f t="shared" si="1"/>
        <v>0</v>
      </c>
      <c r="L41" s="10">
        <f t="shared" si="2"/>
        <v>0</v>
      </c>
      <c r="M41" s="10"/>
    </row>
    <row r="42" spans="8:13">
      <c r="H42" s="10"/>
      <c r="J42" s="10">
        <f t="shared" si="0"/>
        <v>0</v>
      </c>
      <c r="K42" s="10">
        <f t="shared" si="1"/>
        <v>0</v>
      </c>
      <c r="L42" s="10">
        <f t="shared" si="2"/>
        <v>0</v>
      </c>
      <c r="M42" s="10"/>
    </row>
    <row r="43" spans="8:13">
      <c r="H43" s="10"/>
      <c r="J43" s="10">
        <f t="shared" si="0"/>
        <v>0</v>
      </c>
      <c r="K43" s="10">
        <f t="shared" si="1"/>
        <v>0</v>
      </c>
      <c r="L43" s="10">
        <f t="shared" si="2"/>
        <v>0</v>
      </c>
      <c r="M43" s="10"/>
    </row>
    <row r="44" spans="8:13">
      <c r="H44" s="10"/>
      <c r="J44" s="10">
        <f t="shared" si="0"/>
        <v>0</v>
      </c>
      <c r="K44" s="10">
        <f t="shared" si="1"/>
        <v>0</v>
      </c>
      <c r="L44" s="10">
        <f t="shared" si="2"/>
        <v>0</v>
      </c>
      <c r="M44" s="10"/>
    </row>
    <row r="45" spans="8:13">
      <c r="H45" s="10"/>
      <c r="J45" s="10">
        <f t="shared" si="0"/>
        <v>0</v>
      </c>
      <c r="K45" s="10">
        <f t="shared" si="1"/>
        <v>0</v>
      </c>
      <c r="L45" s="10">
        <f t="shared" si="2"/>
        <v>0</v>
      </c>
      <c r="M45" s="10"/>
    </row>
    <row r="46" spans="8:13">
      <c r="H46" s="10"/>
      <c r="J46" s="10">
        <f t="shared" si="0"/>
        <v>0</v>
      </c>
      <c r="K46" s="10">
        <f t="shared" si="1"/>
        <v>0</v>
      </c>
      <c r="L46" s="10">
        <f t="shared" si="2"/>
        <v>0</v>
      </c>
      <c r="M46" s="10"/>
    </row>
    <row r="47" spans="8:13">
      <c r="H47" s="10"/>
      <c r="J47" s="10">
        <f t="shared" si="0"/>
        <v>0</v>
      </c>
      <c r="K47" s="10">
        <f t="shared" si="1"/>
        <v>0</v>
      </c>
      <c r="L47" s="10">
        <f t="shared" si="2"/>
        <v>0</v>
      </c>
      <c r="M47" s="10"/>
    </row>
    <row r="48" spans="8:13">
      <c r="H48" s="10"/>
      <c r="J48" s="10">
        <f t="shared" si="0"/>
        <v>0</v>
      </c>
      <c r="K48" s="10">
        <f t="shared" si="1"/>
        <v>0</v>
      </c>
      <c r="L48" s="10">
        <f t="shared" si="2"/>
        <v>0</v>
      </c>
      <c r="M48" s="10"/>
    </row>
    <row r="49" spans="8:13">
      <c r="H49" s="10"/>
      <c r="J49" s="10">
        <f t="shared" si="0"/>
        <v>0</v>
      </c>
      <c r="K49" s="10">
        <f t="shared" si="1"/>
        <v>0</v>
      </c>
      <c r="L49" s="10">
        <f t="shared" si="2"/>
        <v>0</v>
      </c>
      <c r="M49" s="10"/>
    </row>
    <row r="50" spans="8:13">
      <c r="H50" s="10"/>
      <c r="J50" s="10">
        <f t="shared" si="0"/>
        <v>0</v>
      </c>
      <c r="K50" s="10">
        <f t="shared" si="1"/>
        <v>0</v>
      </c>
      <c r="L50" s="10">
        <f t="shared" si="2"/>
        <v>0</v>
      </c>
      <c r="M50" s="10"/>
    </row>
    <row r="51" spans="8:13">
      <c r="H51" s="10"/>
      <c r="J51" s="10">
        <f t="shared" si="0"/>
        <v>0</v>
      </c>
      <c r="K51" s="10">
        <f t="shared" si="1"/>
        <v>0</v>
      </c>
      <c r="L51" s="10">
        <f t="shared" si="2"/>
        <v>0</v>
      </c>
      <c r="M51" s="10"/>
    </row>
    <row r="52" spans="8:13">
      <c r="H52" s="10"/>
      <c r="J52" s="10">
        <f t="shared" si="0"/>
        <v>0</v>
      </c>
      <c r="K52" s="10">
        <f t="shared" si="1"/>
        <v>0</v>
      </c>
      <c r="L52" s="10">
        <f t="shared" si="2"/>
        <v>0</v>
      </c>
      <c r="M52" s="10"/>
    </row>
    <row r="53" spans="8:13">
      <c r="H53" s="10"/>
      <c r="J53" s="10">
        <f t="shared" si="0"/>
        <v>0</v>
      </c>
      <c r="K53" s="10">
        <f t="shared" si="1"/>
        <v>0</v>
      </c>
      <c r="L53" s="10">
        <f t="shared" si="2"/>
        <v>0</v>
      </c>
      <c r="M53" s="10"/>
    </row>
    <row r="54" spans="8:13">
      <c r="H54" s="10"/>
      <c r="J54" s="10">
        <f t="shared" si="0"/>
        <v>0</v>
      </c>
      <c r="K54" s="10">
        <f t="shared" si="1"/>
        <v>0</v>
      </c>
      <c r="L54" s="10">
        <f t="shared" si="2"/>
        <v>0</v>
      </c>
      <c r="M54" s="10"/>
    </row>
    <row r="55" spans="8:13">
      <c r="H55" s="10"/>
      <c r="J55" s="10">
        <f t="shared" si="0"/>
        <v>0</v>
      </c>
      <c r="K55" s="10">
        <f t="shared" si="1"/>
        <v>0</v>
      </c>
      <c r="L55" s="10">
        <f t="shared" si="2"/>
        <v>0</v>
      </c>
      <c r="M55" s="10"/>
    </row>
    <row r="56" spans="8:13">
      <c r="H56" s="10"/>
      <c r="J56" s="10">
        <f t="shared" si="0"/>
        <v>0</v>
      </c>
      <c r="K56" s="10">
        <f t="shared" si="1"/>
        <v>0</v>
      </c>
      <c r="L56" s="10">
        <f t="shared" si="2"/>
        <v>0</v>
      </c>
      <c r="M56" s="10"/>
    </row>
    <row r="57" spans="8:13">
      <c r="H57" s="10"/>
      <c r="J57" s="10">
        <f t="shared" si="0"/>
        <v>0</v>
      </c>
      <c r="K57" s="10">
        <f t="shared" si="1"/>
        <v>0</v>
      </c>
      <c r="L57" s="10">
        <f t="shared" si="2"/>
        <v>0</v>
      </c>
      <c r="M57" s="10"/>
    </row>
    <row r="58" spans="8:13">
      <c r="H58" s="10"/>
      <c r="J58" s="10">
        <f t="shared" si="0"/>
        <v>0</v>
      </c>
      <c r="K58" s="10">
        <f t="shared" si="1"/>
        <v>0</v>
      </c>
      <c r="L58" s="10">
        <f t="shared" si="2"/>
        <v>0</v>
      </c>
      <c r="M58" s="10"/>
    </row>
    <row r="59" spans="8:13">
      <c r="H59" s="10"/>
      <c r="J59" s="10">
        <f t="shared" si="0"/>
        <v>0</v>
      </c>
      <c r="K59" s="10">
        <f t="shared" si="1"/>
        <v>0</v>
      </c>
      <c r="L59" s="10">
        <f t="shared" si="2"/>
        <v>0</v>
      </c>
      <c r="M59" s="10"/>
    </row>
    <row r="60" spans="8:13">
      <c r="H60" s="10"/>
      <c r="J60" s="10">
        <f t="shared" si="0"/>
        <v>0</v>
      </c>
      <c r="K60" s="10">
        <f t="shared" si="1"/>
        <v>0</v>
      </c>
      <c r="L60" s="10">
        <f t="shared" si="2"/>
        <v>0</v>
      </c>
      <c r="M60" s="10"/>
    </row>
    <row r="61" spans="8:13">
      <c r="H61" s="10"/>
      <c r="J61" s="10">
        <f t="shared" si="0"/>
        <v>0</v>
      </c>
      <c r="K61" s="10">
        <f t="shared" si="1"/>
        <v>0</v>
      </c>
      <c r="L61" s="10">
        <f t="shared" si="2"/>
        <v>0</v>
      </c>
      <c r="M61" s="10"/>
    </row>
    <row r="62" spans="8:13">
      <c r="H62" s="10"/>
      <c r="J62" s="10">
        <f t="shared" si="0"/>
        <v>0</v>
      </c>
      <c r="K62" s="10">
        <f t="shared" si="1"/>
        <v>0</v>
      </c>
      <c r="L62" s="10">
        <f t="shared" si="2"/>
        <v>0</v>
      </c>
      <c r="M62" s="10"/>
    </row>
    <row r="63" spans="8:13">
      <c r="H63" s="10"/>
      <c r="J63" s="10">
        <f t="shared" si="0"/>
        <v>0</v>
      </c>
      <c r="K63" s="10">
        <f t="shared" si="1"/>
        <v>0</v>
      </c>
      <c r="L63" s="10">
        <f t="shared" si="2"/>
        <v>0</v>
      </c>
      <c r="M63" s="10"/>
    </row>
    <row r="64" spans="8:13">
      <c r="H64" s="10"/>
      <c r="J64" s="10">
        <f t="shared" si="0"/>
        <v>0</v>
      </c>
      <c r="K64" s="10">
        <f t="shared" si="1"/>
        <v>0</v>
      </c>
      <c r="L64" s="10">
        <f t="shared" si="2"/>
        <v>0</v>
      </c>
      <c r="M64" s="10"/>
    </row>
    <row r="65" spans="8:13">
      <c r="H65" s="10"/>
      <c r="J65" s="10">
        <f t="shared" si="0"/>
        <v>0</v>
      </c>
      <c r="K65" s="10">
        <f t="shared" si="1"/>
        <v>0</v>
      </c>
      <c r="L65" s="10">
        <f t="shared" si="2"/>
        <v>0</v>
      </c>
      <c r="M65" s="10"/>
    </row>
    <row r="66" spans="8:13">
      <c r="H66" s="10"/>
      <c r="J66" s="10">
        <f t="shared" si="0"/>
        <v>0</v>
      </c>
      <c r="K66" s="10">
        <f t="shared" si="1"/>
        <v>0</v>
      </c>
      <c r="L66" s="10">
        <f t="shared" si="2"/>
        <v>0</v>
      </c>
      <c r="M66" s="10"/>
    </row>
    <row r="67" spans="8:13">
      <c r="H67" s="10"/>
      <c r="J67" s="10">
        <f t="shared" si="0"/>
        <v>0</v>
      </c>
      <c r="K67" s="10">
        <f t="shared" si="1"/>
        <v>0</v>
      </c>
      <c r="L67" s="10">
        <f t="shared" si="2"/>
        <v>0</v>
      </c>
      <c r="M67" s="10"/>
    </row>
    <row r="68" spans="8:13">
      <c r="H68" s="10"/>
      <c r="J68" s="10">
        <f t="shared" si="0"/>
        <v>0</v>
      </c>
      <c r="K68" s="10">
        <f t="shared" si="1"/>
        <v>0</v>
      </c>
      <c r="L68" s="10">
        <f t="shared" si="2"/>
        <v>0</v>
      </c>
      <c r="M68" s="10"/>
    </row>
    <row r="69" spans="8:13">
      <c r="H69" s="10"/>
      <c r="J69" s="10">
        <f t="shared" si="0"/>
        <v>0</v>
      </c>
      <c r="K69" s="10">
        <f t="shared" si="1"/>
        <v>0</v>
      </c>
      <c r="L69" s="10">
        <f t="shared" si="2"/>
        <v>0</v>
      </c>
      <c r="M69" s="10"/>
    </row>
    <row r="70" spans="8:13">
      <c r="H70" s="10"/>
      <c r="J70" s="10">
        <f t="shared" si="0"/>
        <v>0</v>
      </c>
      <c r="K70" s="10">
        <f t="shared" si="1"/>
        <v>0</v>
      </c>
      <c r="L70" s="10">
        <f t="shared" si="2"/>
        <v>0</v>
      </c>
      <c r="M70" s="10"/>
    </row>
    <row r="71" spans="8:13">
      <c r="H71" s="10"/>
      <c r="J71" s="10">
        <f t="shared" si="0"/>
        <v>0</v>
      </c>
      <c r="K71" s="10">
        <f t="shared" si="1"/>
        <v>0</v>
      </c>
      <c r="L71" s="10">
        <f t="shared" si="2"/>
        <v>0</v>
      </c>
      <c r="M71" s="10"/>
    </row>
    <row r="72" spans="8:13">
      <c r="H72" s="10"/>
      <c r="J72" s="10">
        <f t="shared" si="0"/>
        <v>0</v>
      </c>
      <c r="K72" s="10">
        <f t="shared" si="1"/>
        <v>0</v>
      </c>
      <c r="L72" s="10">
        <f t="shared" si="2"/>
        <v>0</v>
      </c>
      <c r="M72" s="10"/>
    </row>
    <row r="73" spans="8:13">
      <c r="H73" s="10"/>
      <c r="J73" s="10">
        <f t="shared" si="0"/>
        <v>0</v>
      </c>
      <c r="K73" s="10">
        <f t="shared" si="1"/>
        <v>0</v>
      </c>
      <c r="L73" s="10">
        <f t="shared" si="2"/>
        <v>0</v>
      </c>
      <c r="M73" s="10"/>
    </row>
    <row r="74" spans="8:13">
      <c r="H74" s="10"/>
      <c r="J74" s="10">
        <f t="shared" si="0"/>
        <v>0</v>
      </c>
      <c r="K74" s="10">
        <f t="shared" si="1"/>
        <v>0</v>
      </c>
      <c r="L74" s="10">
        <f t="shared" si="2"/>
        <v>0</v>
      </c>
      <c r="M74" s="10"/>
    </row>
    <row r="75" spans="8:13">
      <c r="H75" s="10"/>
      <c r="J75" s="10">
        <f t="shared" si="0"/>
        <v>0</v>
      </c>
      <c r="K75" s="10">
        <f t="shared" si="1"/>
        <v>0</v>
      </c>
      <c r="L75" s="10">
        <f t="shared" si="2"/>
        <v>0</v>
      </c>
      <c r="M75" s="10"/>
    </row>
    <row r="76" spans="8:13">
      <c r="H76" s="10"/>
      <c r="J76" s="10">
        <f t="shared" si="0"/>
        <v>0</v>
      </c>
      <c r="K76" s="10">
        <f t="shared" si="1"/>
        <v>0</v>
      </c>
      <c r="L76" s="10">
        <f t="shared" si="2"/>
        <v>0</v>
      </c>
      <c r="M76" s="10"/>
    </row>
    <row r="77" spans="8:13">
      <c r="H77" s="10"/>
      <c r="J77" s="10">
        <f t="shared" si="0"/>
        <v>0</v>
      </c>
      <c r="K77" s="10">
        <f t="shared" si="1"/>
        <v>0</v>
      </c>
      <c r="L77" s="10">
        <f t="shared" si="2"/>
        <v>0</v>
      </c>
      <c r="M77" s="10"/>
    </row>
    <row r="78" spans="8:13">
      <c r="H78" s="10"/>
      <c r="J78" s="10">
        <f t="shared" si="0"/>
        <v>0</v>
      </c>
      <c r="K78" s="10">
        <f t="shared" si="1"/>
        <v>0</v>
      </c>
      <c r="L78" s="10">
        <f t="shared" si="2"/>
        <v>0</v>
      </c>
      <c r="M78" s="10"/>
    </row>
    <row r="79" spans="8:13">
      <c r="H79" s="10"/>
      <c r="J79" s="10">
        <f t="shared" ref="J79:J142" si="3">IF(I79="N",J78-H79,J78)</f>
        <v>0</v>
      </c>
      <c r="K79" s="10">
        <f t="shared" ref="K79:K142" si="4">IF(I79="Y",K78-H79,K78)</f>
        <v>0</v>
      </c>
      <c r="L79" s="10">
        <f t="shared" ref="L79:L142" si="5">L78-H79</f>
        <v>0</v>
      </c>
      <c r="M79" s="10"/>
    </row>
    <row r="80" spans="8:13">
      <c r="H80" s="10"/>
      <c r="J80" s="10">
        <f t="shared" si="3"/>
        <v>0</v>
      </c>
      <c r="K80" s="10">
        <f t="shared" si="4"/>
        <v>0</v>
      </c>
      <c r="L80" s="10">
        <f t="shared" si="5"/>
        <v>0</v>
      </c>
      <c r="M80" s="10"/>
    </row>
    <row r="81" spans="8:13">
      <c r="H81" s="10"/>
      <c r="J81" s="10">
        <f t="shared" si="3"/>
        <v>0</v>
      </c>
      <c r="K81" s="10">
        <f t="shared" si="4"/>
        <v>0</v>
      </c>
      <c r="L81" s="10">
        <f t="shared" si="5"/>
        <v>0</v>
      </c>
      <c r="M81" s="10"/>
    </row>
    <row r="82" spans="8:13">
      <c r="H82" s="10"/>
      <c r="J82" s="10">
        <f t="shared" si="3"/>
        <v>0</v>
      </c>
      <c r="K82" s="10">
        <f t="shared" si="4"/>
        <v>0</v>
      </c>
      <c r="L82" s="10">
        <f t="shared" si="5"/>
        <v>0</v>
      </c>
      <c r="M82" s="10"/>
    </row>
    <row r="83" spans="8:13">
      <c r="H83" s="10"/>
      <c r="J83" s="10">
        <f t="shared" si="3"/>
        <v>0</v>
      </c>
      <c r="K83" s="10">
        <f t="shared" si="4"/>
        <v>0</v>
      </c>
      <c r="L83" s="10">
        <f t="shared" si="5"/>
        <v>0</v>
      </c>
      <c r="M83" s="10"/>
    </row>
    <row r="84" spans="8:13">
      <c r="H84" s="10"/>
      <c r="J84" s="10">
        <f t="shared" si="3"/>
        <v>0</v>
      </c>
      <c r="K84" s="10">
        <f t="shared" si="4"/>
        <v>0</v>
      </c>
      <c r="L84" s="10">
        <f t="shared" si="5"/>
        <v>0</v>
      </c>
      <c r="M84" s="10"/>
    </row>
    <row r="85" spans="8:13">
      <c r="H85" s="10"/>
      <c r="J85" s="10">
        <f t="shared" si="3"/>
        <v>0</v>
      </c>
      <c r="K85" s="10">
        <f t="shared" si="4"/>
        <v>0</v>
      </c>
      <c r="L85" s="10">
        <f t="shared" si="5"/>
        <v>0</v>
      </c>
      <c r="M85" s="10"/>
    </row>
    <row r="86" spans="8:13">
      <c r="H86" s="10"/>
      <c r="J86" s="10">
        <f t="shared" si="3"/>
        <v>0</v>
      </c>
      <c r="K86" s="10">
        <f t="shared" si="4"/>
        <v>0</v>
      </c>
      <c r="L86" s="10">
        <f t="shared" si="5"/>
        <v>0</v>
      </c>
      <c r="M86" s="10"/>
    </row>
    <row r="87" spans="8:13">
      <c r="H87" s="10"/>
      <c r="J87" s="10">
        <f t="shared" si="3"/>
        <v>0</v>
      </c>
      <c r="K87" s="10">
        <f t="shared" si="4"/>
        <v>0</v>
      </c>
      <c r="L87" s="10">
        <f t="shared" si="5"/>
        <v>0</v>
      </c>
      <c r="M87" s="10"/>
    </row>
    <row r="88" spans="8:13">
      <c r="H88" s="10"/>
      <c r="J88" s="10">
        <f t="shared" si="3"/>
        <v>0</v>
      </c>
      <c r="K88" s="10">
        <f t="shared" si="4"/>
        <v>0</v>
      </c>
      <c r="L88" s="10">
        <f t="shared" si="5"/>
        <v>0</v>
      </c>
      <c r="M88" s="10"/>
    </row>
    <row r="89" spans="8:13">
      <c r="H89" s="10"/>
      <c r="J89" s="10">
        <f t="shared" si="3"/>
        <v>0</v>
      </c>
      <c r="K89" s="10">
        <f t="shared" si="4"/>
        <v>0</v>
      </c>
      <c r="L89" s="10">
        <f t="shared" si="5"/>
        <v>0</v>
      </c>
      <c r="M89" s="10"/>
    </row>
    <row r="90" spans="8:13">
      <c r="H90" s="10"/>
      <c r="J90" s="10">
        <f t="shared" si="3"/>
        <v>0</v>
      </c>
      <c r="K90" s="10">
        <f t="shared" si="4"/>
        <v>0</v>
      </c>
      <c r="L90" s="10">
        <f t="shared" si="5"/>
        <v>0</v>
      </c>
      <c r="M90" s="10"/>
    </row>
    <row r="91" spans="8:13">
      <c r="H91" s="10"/>
      <c r="J91" s="10">
        <f t="shared" si="3"/>
        <v>0</v>
      </c>
      <c r="K91" s="10">
        <f t="shared" si="4"/>
        <v>0</v>
      </c>
      <c r="L91" s="10">
        <f t="shared" si="5"/>
        <v>0</v>
      </c>
      <c r="M91" s="10"/>
    </row>
    <row r="92" spans="8:13">
      <c r="H92" s="10"/>
      <c r="J92" s="10">
        <f t="shared" si="3"/>
        <v>0</v>
      </c>
      <c r="K92" s="10">
        <f t="shared" si="4"/>
        <v>0</v>
      </c>
      <c r="L92" s="10">
        <f t="shared" si="5"/>
        <v>0</v>
      </c>
      <c r="M92" s="10"/>
    </row>
    <row r="93" spans="8:13">
      <c r="H93" s="10"/>
      <c r="J93" s="10">
        <f t="shared" si="3"/>
        <v>0</v>
      </c>
      <c r="K93" s="10">
        <f t="shared" si="4"/>
        <v>0</v>
      </c>
      <c r="L93" s="10">
        <f t="shared" si="5"/>
        <v>0</v>
      </c>
      <c r="M93" s="10"/>
    </row>
    <row r="94" spans="8:13">
      <c r="H94" s="10"/>
      <c r="J94" s="10">
        <f t="shared" si="3"/>
        <v>0</v>
      </c>
      <c r="K94" s="10">
        <f t="shared" si="4"/>
        <v>0</v>
      </c>
      <c r="L94" s="10">
        <f t="shared" si="5"/>
        <v>0</v>
      </c>
      <c r="M94" s="10"/>
    </row>
    <row r="95" spans="8:13">
      <c r="H95" s="10"/>
      <c r="J95" s="10">
        <f t="shared" si="3"/>
        <v>0</v>
      </c>
      <c r="K95" s="10">
        <f t="shared" si="4"/>
        <v>0</v>
      </c>
      <c r="L95" s="10">
        <f t="shared" si="5"/>
        <v>0</v>
      </c>
      <c r="M95" s="10"/>
    </row>
    <row r="96" spans="8:13">
      <c r="H96" s="10"/>
      <c r="J96" s="10">
        <f t="shared" si="3"/>
        <v>0</v>
      </c>
      <c r="K96" s="10">
        <f t="shared" si="4"/>
        <v>0</v>
      </c>
      <c r="L96" s="10">
        <f t="shared" si="5"/>
        <v>0</v>
      </c>
      <c r="M96" s="10"/>
    </row>
    <row r="97" spans="8:13">
      <c r="H97" s="10"/>
      <c r="J97" s="10">
        <f t="shared" si="3"/>
        <v>0</v>
      </c>
      <c r="K97" s="10">
        <f t="shared" si="4"/>
        <v>0</v>
      </c>
      <c r="L97" s="10">
        <f t="shared" si="5"/>
        <v>0</v>
      </c>
      <c r="M97" s="10"/>
    </row>
    <row r="98" spans="8:13">
      <c r="H98" s="10"/>
      <c r="J98" s="10">
        <f t="shared" si="3"/>
        <v>0</v>
      </c>
      <c r="K98" s="10">
        <f t="shared" si="4"/>
        <v>0</v>
      </c>
      <c r="L98" s="10">
        <f t="shared" si="5"/>
        <v>0</v>
      </c>
      <c r="M98" s="10"/>
    </row>
    <row r="99" spans="8:13">
      <c r="H99" s="10"/>
      <c r="J99" s="10">
        <f t="shared" si="3"/>
        <v>0</v>
      </c>
      <c r="K99" s="10">
        <f t="shared" si="4"/>
        <v>0</v>
      </c>
      <c r="L99" s="10">
        <f t="shared" si="5"/>
        <v>0</v>
      </c>
      <c r="M99" s="10"/>
    </row>
    <row r="100" spans="8:13">
      <c r="H100" s="10"/>
      <c r="J100" s="10">
        <f t="shared" si="3"/>
        <v>0</v>
      </c>
      <c r="K100" s="10">
        <f t="shared" si="4"/>
        <v>0</v>
      </c>
      <c r="L100" s="10">
        <f t="shared" si="5"/>
        <v>0</v>
      </c>
      <c r="M100" s="10"/>
    </row>
    <row r="101" spans="8:13">
      <c r="H101" s="10"/>
      <c r="J101" s="10">
        <f t="shared" si="3"/>
        <v>0</v>
      </c>
      <c r="K101" s="10">
        <f t="shared" si="4"/>
        <v>0</v>
      </c>
      <c r="L101" s="10">
        <f t="shared" si="5"/>
        <v>0</v>
      </c>
      <c r="M101" s="10"/>
    </row>
    <row r="102" spans="8:13">
      <c r="H102" s="10"/>
      <c r="J102" s="10">
        <f t="shared" si="3"/>
        <v>0</v>
      </c>
      <c r="K102" s="10">
        <f t="shared" si="4"/>
        <v>0</v>
      </c>
      <c r="L102" s="10">
        <f t="shared" si="5"/>
        <v>0</v>
      </c>
      <c r="M102" s="10"/>
    </row>
    <row r="103" spans="8:13">
      <c r="H103" s="10"/>
      <c r="J103" s="10">
        <f t="shared" si="3"/>
        <v>0</v>
      </c>
      <c r="K103" s="10">
        <f t="shared" si="4"/>
        <v>0</v>
      </c>
      <c r="L103" s="10">
        <f t="shared" si="5"/>
        <v>0</v>
      </c>
      <c r="M103" s="10"/>
    </row>
    <row r="104" spans="8:13">
      <c r="H104" s="10"/>
      <c r="J104" s="10">
        <f t="shared" si="3"/>
        <v>0</v>
      </c>
      <c r="K104" s="10">
        <f t="shared" si="4"/>
        <v>0</v>
      </c>
      <c r="L104" s="10">
        <f t="shared" si="5"/>
        <v>0</v>
      </c>
      <c r="M104" s="10"/>
    </row>
    <row r="105" spans="8:13">
      <c r="H105" s="10"/>
      <c r="J105" s="10">
        <f t="shared" si="3"/>
        <v>0</v>
      </c>
      <c r="K105" s="10">
        <f t="shared" si="4"/>
        <v>0</v>
      </c>
      <c r="L105" s="10">
        <f t="shared" si="5"/>
        <v>0</v>
      </c>
      <c r="M105" s="10"/>
    </row>
    <row r="106" spans="8:13">
      <c r="H106" s="10"/>
      <c r="J106" s="10">
        <f t="shared" si="3"/>
        <v>0</v>
      </c>
      <c r="K106" s="10">
        <f t="shared" si="4"/>
        <v>0</v>
      </c>
      <c r="L106" s="10">
        <f t="shared" si="5"/>
        <v>0</v>
      </c>
      <c r="M106" s="10"/>
    </row>
    <row r="107" spans="8:13">
      <c r="H107" s="10"/>
      <c r="J107" s="10">
        <f t="shared" si="3"/>
        <v>0</v>
      </c>
      <c r="K107" s="10">
        <f t="shared" si="4"/>
        <v>0</v>
      </c>
      <c r="L107" s="10">
        <f t="shared" si="5"/>
        <v>0</v>
      </c>
      <c r="M107" s="10"/>
    </row>
    <row r="108" spans="8:13">
      <c r="H108" s="10"/>
      <c r="J108" s="10">
        <f t="shared" si="3"/>
        <v>0</v>
      </c>
      <c r="K108" s="10">
        <f t="shared" si="4"/>
        <v>0</v>
      </c>
      <c r="L108" s="10">
        <f t="shared" si="5"/>
        <v>0</v>
      </c>
      <c r="M108" s="10"/>
    </row>
    <row r="109" spans="8:13">
      <c r="H109" s="10"/>
      <c r="J109" s="10">
        <f t="shared" si="3"/>
        <v>0</v>
      </c>
      <c r="K109" s="10">
        <f t="shared" si="4"/>
        <v>0</v>
      </c>
      <c r="L109" s="10">
        <f t="shared" si="5"/>
        <v>0</v>
      </c>
      <c r="M109" s="10"/>
    </row>
    <row r="110" spans="8:13">
      <c r="H110" s="10"/>
      <c r="J110" s="10">
        <f t="shared" si="3"/>
        <v>0</v>
      </c>
      <c r="K110" s="10">
        <f t="shared" si="4"/>
        <v>0</v>
      </c>
      <c r="L110" s="10">
        <f t="shared" si="5"/>
        <v>0</v>
      </c>
      <c r="M110" s="10"/>
    </row>
    <row r="111" spans="8:13">
      <c r="H111" s="10"/>
      <c r="J111" s="10">
        <f t="shared" si="3"/>
        <v>0</v>
      </c>
      <c r="K111" s="10">
        <f t="shared" si="4"/>
        <v>0</v>
      </c>
      <c r="L111" s="10">
        <f t="shared" si="5"/>
        <v>0</v>
      </c>
      <c r="M111" s="10"/>
    </row>
    <row r="112" spans="8:13">
      <c r="H112" s="10"/>
      <c r="J112" s="10">
        <f t="shared" si="3"/>
        <v>0</v>
      </c>
      <c r="K112" s="10">
        <f t="shared" si="4"/>
        <v>0</v>
      </c>
      <c r="L112" s="10">
        <f t="shared" si="5"/>
        <v>0</v>
      </c>
      <c r="M112" s="10"/>
    </row>
    <row r="113" spans="8:13">
      <c r="H113" s="10"/>
      <c r="J113" s="10">
        <f t="shared" si="3"/>
        <v>0</v>
      </c>
      <c r="K113" s="10">
        <f t="shared" si="4"/>
        <v>0</v>
      </c>
      <c r="L113" s="10">
        <f t="shared" si="5"/>
        <v>0</v>
      </c>
      <c r="M113" s="10"/>
    </row>
    <row r="114" spans="8:13">
      <c r="H114" s="10"/>
      <c r="J114" s="10">
        <f t="shared" si="3"/>
        <v>0</v>
      </c>
      <c r="K114" s="10">
        <f t="shared" si="4"/>
        <v>0</v>
      </c>
      <c r="L114" s="10">
        <f t="shared" si="5"/>
        <v>0</v>
      </c>
      <c r="M114" s="10"/>
    </row>
    <row r="115" spans="8:13">
      <c r="H115" s="10"/>
      <c r="J115" s="10">
        <f t="shared" si="3"/>
        <v>0</v>
      </c>
      <c r="K115" s="10">
        <f t="shared" si="4"/>
        <v>0</v>
      </c>
      <c r="L115" s="10">
        <f t="shared" si="5"/>
        <v>0</v>
      </c>
      <c r="M115" s="10"/>
    </row>
    <row r="116" spans="8:13">
      <c r="H116" s="10"/>
      <c r="J116" s="10">
        <f t="shared" si="3"/>
        <v>0</v>
      </c>
      <c r="K116" s="10">
        <f t="shared" si="4"/>
        <v>0</v>
      </c>
      <c r="L116" s="10">
        <f t="shared" si="5"/>
        <v>0</v>
      </c>
      <c r="M116" s="10"/>
    </row>
    <row r="117" spans="8:13">
      <c r="H117" s="10"/>
      <c r="J117" s="10">
        <f t="shared" si="3"/>
        <v>0</v>
      </c>
      <c r="K117" s="10">
        <f t="shared" si="4"/>
        <v>0</v>
      </c>
      <c r="L117" s="10">
        <f t="shared" si="5"/>
        <v>0</v>
      </c>
      <c r="M117" s="10"/>
    </row>
    <row r="118" spans="8:13">
      <c r="H118" s="10"/>
      <c r="J118" s="10">
        <f t="shared" si="3"/>
        <v>0</v>
      </c>
      <c r="K118" s="10">
        <f t="shared" si="4"/>
        <v>0</v>
      </c>
      <c r="L118" s="10">
        <f t="shared" si="5"/>
        <v>0</v>
      </c>
      <c r="M118" s="10"/>
    </row>
    <row r="119" spans="8:13">
      <c r="H119" s="10"/>
      <c r="J119" s="10">
        <f t="shared" si="3"/>
        <v>0</v>
      </c>
      <c r="K119" s="10">
        <f t="shared" si="4"/>
        <v>0</v>
      </c>
      <c r="L119" s="10">
        <f t="shared" si="5"/>
        <v>0</v>
      </c>
      <c r="M119" s="10"/>
    </row>
    <row r="120" spans="8:13">
      <c r="H120" s="10"/>
      <c r="J120" s="10">
        <f t="shared" si="3"/>
        <v>0</v>
      </c>
      <c r="K120" s="10">
        <f t="shared" si="4"/>
        <v>0</v>
      </c>
      <c r="L120" s="10">
        <f t="shared" si="5"/>
        <v>0</v>
      </c>
      <c r="M120" s="10"/>
    </row>
    <row r="121" spans="8:13">
      <c r="H121" s="10"/>
      <c r="J121" s="10">
        <f t="shared" si="3"/>
        <v>0</v>
      </c>
      <c r="K121" s="10">
        <f t="shared" si="4"/>
        <v>0</v>
      </c>
      <c r="L121" s="10">
        <f t="shared" si="5"/>
        <v>0</v>
      </c>
      <c r="M121" s="10"/>
    </row>
    <row r="122" spans="8:13">
      <c r="H122" s="10"/>
      <c r="J122" s="10">
        <f t="shared" si="3"/>
        <v>0</v>
      </c>
      <c r="K122" s="10">
        <f t="shared" si="4"/>
        <v>0</v>
      </c>
      <c r="L122" s="10">
        <f t="shared" si="5"/>
        <v>0</v>
      </c>
      <c r="M122" s="10"/>
    </row>
    <row r="123" spans="8:13">
      <c r="H123" s="10"/>
      <c r="J123" s="10">
        <f t="shared" si="3"/>
        <v>0</v>
      </c>
      <c r="K123" s="10">
        <f t="shared" si="4"/>
        <v>0</v>
      </c>
      <c r="L123" s="10">
        <f t="shared" si="5"/>
        <v>0</v>
      </c>
      <c r="M123" s="10"/>
    </row>
    <row r="124" spans="8:13">
      <c r="H124" s="10"/>
      <c r="J124" s="10">
        <f t="shared" si="3"/>
        <v>0</v>
      </c>
      <c r="K124" s="10">
        <f t="shared" si="4"/>
        <v>0</v>
      </c>
      <c r="L124" s="10">
        <f t="shared" si="5"/>
        <v>0</v>
      </c>
      <c r="M124" s="10"/>
    </row>
    <row r="125" spans="8:13">
      <c r="H125" s="10"/>
      <c r="J125" s="10">
        <f t="shared" si="3"/>
        <v>0</v>
      </c>
      <c r="K125" s="10">
        <f t="shared" si="4"/>
        <v>0</v>
      </c>
      <c r="L125" s="10">
        <f t="shared" si="5"/>
        <v>0</v>
      </c>
      <c r="M125" s="10"/>
    </row>
    <row r="126" spans="8:13">
      <c r="H126" s="10"/>
      <c r="J126" s="10">
        <f t="shared" si="3"/>
        <v>0</v>
      </c>
      <c r="K126" s="10">
        <f t="shared" si="4"/>
        <v>0</v>
      </c>
      <c r="L126" s="10">
        <f t="shared" si="5"/>
        <v>0</v>
      </c>
      <c r="M126" s="10"/>
    </row>
    <row r="127" spans="8:13">
      <c r="H127" s="10"/>
      <c r="J127" s="10">
        <f t="shared" si="3"/>
        <v>0</v>
      </c>
      <c r="K127" s="10">
        <f t="shared" si="4"/>
        <v>0</v>
      </c>
      <c r="L127" s="10">
        <f t="shared" si="5"/>
        <v>0</v>
      </c>
      <c r="M127" s="10"/>
    </row>
    <row r="128" spans="8:13">
      <c r="H128" s="10"/>
      <c r="J128" s="10">
        <f t="shared" si="3"/>
        <v>0</v>
      </c>
      <c r="K128" s="10">
        <f t="shared" si="4"/>
        <v>0</v>
      </c>
      <c r="L128" s="10">
        <f t="shared" si="5"/>
        <v>0</v>
      </c>
      <c r="M128" s="10"/>
    </row>
    <row r="129" spans="8:13">
      <c r="H129" s="10"/>
      <c r="J129" s="10">
        <f t="shared" si="3"/>
        <v>0</v>
      </c>
      <c r="K129" s="10">
        <f t="shared" si="4"/>
        <v>0</v>
      </c>
      <c r="L129" s="10">
        <f t="shared" si="5"/>
        <v>0</v>
      </c>
      <c r="M129" s="10"/>
    </row>
    <row r="130" spans="8:13">
      <c r="H130" s="10"/>
      <c r="J130" s="10">
        <f t="shared" si="3"/>
        <v>0</v>
      </c>
      <c r="K130" s="10">
        <f t="shared" si="4"/>
        <v>0</v>
      </c>
      <c r="L130" s="10">
        <f t="shared" si="5"/>
        <v>0</v>
      </c>
      <c r="M130" s="10"/>
    </row>
    <row r="131" spans="8:13">
      <c r="H131" s="10"/>
      <c r="J131" s="10">
        <f t="shared" si="3"/>
        <v>0</v>
      </c>
      <c r="K131" s="10">
        <f t="shared" si="4"/>
        <v>0</v>
      </c>
      <c r="L131" s="10">
        <f t="shared" si="5"/>
        <v>0</v>
      </c>
      <c r="M131" s="10"/>
    </row>
    <row r="132" spans="8:13">
      <c r="H132" s="10"/>
      <c r="J132" s="10">
        <f t="shared" si="3"/>
        <v>0</v>
      </c>
      <c r="K132" s="10">
        <f t="shared" si="4"/>
        <v>0</v>
      </c>
      <c r="L132" s="10">
        <f t="shared" si="5"/>
        <v>0</v>
      </c>
      <c r="M132" s="10"/>
    </row>
    <row r="133" spans="8:13">
      <c r="H133" s="10"/>
      <c r="J133" s="10">
        <f t="shared" si="3"/>
        <v>0</v>
      </c>
      <c r="K133" s="10">
        <f t="shared" si="4"/>
        <v>0</v>
      </c>
      <c r="L133" s="10">
        <f t="shared" si="5"/>
        <v>0</v>
      </c>
      <c r="M133" s="10"/>
    </row>
    <row r="134" spans="8:13">
      <c r="H134" s="10"/>
      <c r="J134" s="10">
        <f t="shared" si="3"/>
        <v>0</v>
      </c>
      <c r="K134" s="10">
        <f t="shared" si="4"/>
        <v>0</v>
      </c>
      <c r="L134" s="10">
        <f t="shared" si="5"/>
        <v>0</v>
      </c>
      <c r="M134" s="10"/>
    </row>
    <row r="135" spans="8:13">
      <c r="H135" s="10"/>
      <c r="J135" s="10">
        <f t="shared" si="3"/>
        <v>0</v>
      </c>
      <c r="K135" s="10">
        <f t="shared" si="4"/>
        <v>0</v>
      </c>
      <c r="L135" s="10">
        <f t="shared" si="5"/>
        <v>0</v>
      </c>
      <c r="M135" s="10"/>
    </row>
    <row r="136" spans="8:13">
      <c r="H136" s="10"/>
      <c r="J136" s="10">
        <f t="shared" si="3"/>
        <v>0</v>
      </c>
      <c r="K136" s="10">
        <f t="shared" si="4"/>
        <v>0</v>
      </c>
      <c r="L136" s="10">
        <f t="shared" si="5"/>
        <v>0</v>
      </c>
      <c r="M136" s="10"/>
    </row>
    <row r="137" spans="8:13">
      <c r="H137" s="10"/>
      <c r="J137" s="10">
        <f t="shared" si="3"/>
        <v>0</v>
      </c>
      <c r="K137" s="10">
        <f t="shared" si="4"/>
        <v>0</v>
      </c>
      <c r="L137" s="10">
        <f t="shared" si="5"/>
        <v>0</v>
      </c>
      <c r="M137" s="10"/>
    </row>
    <row r="138" spans="8:13">
      <c r="H138" s="10"/>
      <c r="J138" s="10">
        <f t="shared" si="3"/>
        <v>0</v>
      </c>
      <c r="K138" s="10">
        <f t="shared" si="4"/>
        <v>0</v>
      </c>
      <c r="L138" s="10">
        <f t="shared" si="5"/>
        <v>0</v>
      </c>
      <c r="M138" s="10"/>
    </row>
    <row r="139" spans="8:13">
      <c r="H139" s="10"/>
      <c r="J139" s="10">
        <f t="shared" si="3"/>
        <v>0</v>
      </c>
      <c r="K139" s="10">
        <f t="shared" si="4"/>
        <v>0</v>
      </c>
      <c r="L139" s="10">
        <f t="shared" si="5"/>
        <v>0</v>
      </c>
      <c r="M139" s="10"/>
    </row>
    <row r="140" spans="8:13">
      <c r="H140" s="10"/>
      <c r="J140" s="10">
        <f t="shared" si="3"/>
        <v>0</v>
      </c>
      <c r="K140" s="10">
        <f t="shared" si="4"/>
        <v>0</v>
      </c>
      <c r="L140" s="10">
        <f t="shared" si="5"/>
        <v>0</v>
      </c>
      <c r="M140" s="10"/>
    </row>
    <row r="141" spans="8:13">
      <c r="H141" s="10"/>
      <c r="J141" s="10">
        <f t="shared" si="3"/>
        <v>0</v>
      </c>
      <c r="K141" s="10">
        <f t="shared" si="4"/>
        <v>0</v>
      </c>
      <c r="L141" s="10">
        <f t="shared" si="5"/>
        <v>0</v>
      </c>
      <c r="M141" s="10"/>
    </row>
    <row r="142" spans="8:13">
      <c r="H142" s="10"/>
      <c r="J142" s="10">
        <f t="shared" si="3"/>
        <v>0</v>
      </c>
      <c r="K142" s="10">
        <f t="shared" si="4"/>
        <v>0</v>
      </c>
      <c r="L142" s="10">
        <f t="shared" si="5"/>
        <v>0</v>
      </c>
      <c r="M142" s="10"/>
    </row>
    <row r="143" spans="8:13">
      <c r="H143" s="10"/>
      <c r="J143" s="10">
        <f t="shared" ref="J143:J206" si="6">IF(I143="N",J142-H143,J142)</f>
        <v>0</v>
      </c>
      <c r="K143" s="10">
        <f t="shared" ref="K143:K206" si="7">IF(I143="Y",K142-H143,K142)</f>
        <v>0</v>
      </c>
      <c r="L143" s="10">
        <f t="shared" ref="L143:L206" si="8">L142-H143</f>
        <v>0</v>
      </c>
      <c r="M143" s="10"/>
    </row>
    <row r="144" spans="8:13">
      <c r="H144" s="10"/>
      <c r="J144" s="10">
        <f t="shared" si="6"/>
        <v>0</v>
      </c>
      <c r="K144" s="10">
        <f t="shared" si="7"/>
        <v>0</v>
      </c>
      <c r="L144" s="10">
        <f t="shared" si="8"/>
        <v>0</v>
      </c>
      <c r="M144" s="10"/>
    </row>
    <row r="145" spans="8:13">
      <c r="H145" s="10"/>
      <c r="J145" s="10">
        <f t="shared" si="6"/>
        <v>0</v>
      </c>
      <c r="K145" s="10">
        <f t="shared" si="7"/>
        <v>0</v>
      </c>
      <c r="L145" s="10">
        <f t="shared" si="8"/>
        <v>0</v>
      </c>
      <c r="M145" s="10"/>
    </row>
    <row r="146" spans="8:13">
      <c r="H146" s="10"/>
      <c r="J146" s="10">
        <f t="shared" si="6"/>
        <v>0</v>
      </c>
      <c r="K146" s="10">
        <f t="shared" si="7"/>
        <v>0</v>
      </c>
      <c r="L146" s="10">
        <f t="shared" si="8"/>
        <v>0</v>
      </c>
      <c r="M146" s="10"/>
    </row>
    <row r="147" spans="8:13">
      <c r="H147" s="10"/>
      <c r="J147" s="10">
        <f t="shared" si="6"/>
        <v>0</v>
      </c>
      <c r="K147" s="10">
        <f t="shared" si="7"/>
        <v>0</v>
      </c>
      <c r="L147" s="10">
        <f t="shared" si="8"/>
        <v>0</v>
      </c>
      <c r="M147" s="10"/>
    </row>
    <row r="148" spans="8:13">
      <c r="H148" s="10"/>
      <c r="J148" s="10">
        <f t="shared" si="6"/>
        <v>0</v>
      </c>
      <c r="K148" s="10">
        <f t="shared" si="7"/>
        <v>0</v>
      </c>
      <c r="L148" s="10">
        <f t="shared" si="8"/>
        <v>0</v>
      </c>
      <c r="M148" s="10"/>
    </row>
    <row r="149" spans="8:13">
      <c r="H149" s="10"/>
      <c r="J149" s="10">
        <f t="shared" si="6"/>
        <v>0</v>
      </c>
      <c r="K149" s="10">
        <f t="shared" si="7"/>
        <v>0</v>
      </c>
      <c r="L149" s="10">
        <f t="shared" si="8"/>
        <v>0</v>
      </c>
      <c r="M149" s="10"/>
    </row>
    <row r="150" spans="8:13">
      <c r="H150" s="10"/>
      <c r="J150" s="10">
        <f t="shared" si="6"/>
        <v>0</v>
      </c>
      <c r="K150" s="10">
        <f t="shared" si="7"/>
        <v>0</v>
      </c>
      <c r="L150" s="10">
        <f t="shared" si="8"/>
        <v>0</v>
      </c>
      <c r="M150" s="10"/>
    </row>
    <row r="151" spans="8:13">
      <c r="H151" s="10"/>
      <c r="J151" s="10">
        <f t="shared" si="6"/>
        <v>0</v>
      </c>
      <c r="K151" s="10">
        <f t="shared" si="7"/>
        <v>0</v>
      </c>
      <c r="L151" s="10">
        <f t="shared" si="8"/>
        <v>0</v>
      </c>
      <c r="M151" s="10"/>
    </row>
    <row r="152" spans="8:13">
      <c r="H152" s="10"/>
      <c r="J152" s="10">
        <f t="shared" si="6"/>
        <v>0</v>
      </c>
      <c r="K152" s="10">
        <f t="shared" si="7"/>
        <v>0</v>
      </c>
      <c r="L152" s="10">
        <f t="shared" si="8"/>
        <v>0</v>
      </c>
      <c r="M152" s="10"/>
    </row>
    <row r="153" spans="8:13">
      <c r="H153" s="10"/>
      <c r="J153" s="10">
        <f t="shared" si="6"/>
        <v>0</v>
      </c>
      <c r="K153" s="10">
        <f t="shared" si="7"/>
        <v>0</v>
      </c>
      <c r="L153" s="10">
        <f t="shared" si="8"/>
        <v>0</v>
      </c>
      <c r="M153" s="10"/>
    </row>
    <row r="154" spans="8:13">
      <c r="H154" s="10"/>
      <c r="J154" s="10">
        <f t="shared" si="6"/>
        <v>0</v>
      </c>
      <c r="K154" s="10">
        <f t="shared" si="7"/>
        <v>0</v>
      </c>
      <c r="L154" s="10">
        <f t="shared" si="8"/>
        <v>0</v>
      </c>
      <c r="M154" s="10"/>
    </row>
    <row r="155" spans="8:13">
      <c r="H155" s="10"/>
      <c r="J155" s="10">
        <f t="shared" si="6"/>
        <v>0</v>
      </c>
      <c r="K155" s="10">
        <f t="shared" si="7"/>
        <v>0</v>
      </c>
      <c r="L155" s="10">
        <f t="shared" si="8"/>
        <v>0</v>
      </c>
      <c r="M155" s="10"/>
    </row>
    <row r="156" spans="8:13">
      <c r="H156" s="10"/>
      <c r="J156" s="10">
        <f t="shared" si="6"/>
        <v>0</v>
      </c>
      <c r="K156" s="10">
        <f t="shared" si="7"/>
        <v>0</v>
      </c>
      <c r="L156" s="10">
        <f t="shared" si="8"/>
        <v>0</v>
      </c>
      <c r="M156" s="10"/>
    </row>
    <row r="157" spans="8:13">
      <c r="H157" s="10"/>
      <c r="J157" s="10">
        <f t="shared" si="6"/>
        <v>0</v>
      </c>
      <c r="K157" s="10">
        <f t="shared" si="7"/>
        <v>0</v>
      </c>
      <c r="L157" s="10">
        <f t="shared" si="8"/>
        <v>0</v>
      </c>
      <c r="M157" s="10"/>
    </row>
    <row r="158" spans="8:13">
      <c r="H158" s="10"/>
      <c r="J158" s="10">
        <f t="shared" si="6"/>
        <v>0</v>
      </c>
      <c r="K158" s="10">
        <f t="shared" si="7"/>
        <v>0</v>
      </c>
      <c r="L158" s="10">
        <f t="shared" si="8"/>
        <v>0</v>
      </c>
      <c r="M158" s="10"/>
    </row>
    <row r="159" spans="8:13">
      <c r="H159" s="10"/>
      <c r="J159" s="10">
        <f t="shared" si="6"/>
        <v>0</v>
      </c>
      <c r="K159" s="10">
        <f t="shared" si="7"/>
        <v>0</v>
      </c>
      <c r="L159" s="10">
        <f t="shared" si="8"/>
        <v>0</v>
      </c>
      <c r="M159" s="10"/>
    </row>
    <row r="160" spans="8:13">
      <c r="H160" s="10"/>
      <c r="J160" s="10">
        <f t="shared" si="6"/>
        <v>0</v>
      </c>
      <c r="K160" s="10">
        <f t="shared" si="7"/>
        <v>0</v>
      </c>
      <c r="L160" s="10">
        <f t="shared" si="8"/>
        <v>0</v>
      </c>
      <c r="M160" s="10"/>
    </row>
    <row r="161" spans="8:13">
      <c r="H161" s="10"/>
      <c r="J161" s="10">
        <f t="shared" si="6"/>
        <v>0</v>
      </c>
      <c r="K161" s="10">
        <f t="shared" si="7"/>
        <v>0</v>
      </c>
      <c r="L161" s="10">
        <f t="shared" si="8"/>
        <v>0</v>
      </c>
      <c r="M161" s="10"/>
    </row>
    <row r="162" spans="8:13">
      <c r="H162" s="10"/>
      <c r="J162" s="10">
        <f t="shared" si="6"/>
        <v>0</v>
      </c>
      <c r="K162" s="10">
        <f t="shared" si="7"/>
        <v>0</v>
      </c>
      <c r="L162" s="10">
        <f t="shared" si="8"/>
        <v>0</v>
      </c>
      <c r="M162" s="10"/>
    </row>
    <row r="163" spans="8:13">
      <c r="H163" s="10"/>
      <c r="J163" s="10">
        <f t="shared" si="6"/>
        <v>0</v>
      </c>
      <c r="K163" s="10">
        <f t="shared" si="7"/>
        <v>0</v>
      </c>
      <c r="L163" s="10">
        <f t="shared" si="8"/>
        <v>0</v>
      </c>
      <c r="M163" s="10"/>
    </row>
    <row r="164" spans="8:13">
      <c r="H164" s="10"/>
      <c r="J164" s="10">
        <f t="shared" si="6"/>
        <v>0</v>
      </c>
      <c r="K164" s="10">
        <f t="shared" si="7"/>
        <v>0</v>
      </c>
      <c r="L164" s="10">
        <f t="shared" si="8"/>
        <v>0</v>
      </c>
      <c r="M164" s="10"/>
    </row>
    <row r="165" spans="8:13">
      <c r="H165" s="10"/>
      <c r="J165" s="10">
        <f t="shared" si="6"/>
        <v>0</v>
      </c>
      <c r="K165" s="10">
        <f t="shared" si="7"/>
        <v>0</v>
      </c>
      <c r="L165" s="10">
        <f t="shared" si="8"/>
        <v>0</v>
      </c>
      <c r="M165" s="10"/>
    </row>
    <row r="166" spans="8:13">
      <c r="H166" s="10"/>
      <c r="J166" s="10">
        <f t="shared" si="6"/>
        <v>0</v>
      </c>
      <c r="K166" s="10">
        <f t="shared" si="7"/>
        <v>0</v>
      </c>
      <c r="L166" s="10">
        <f t="shared" si="8"/>
        <v>0</v>
      </c>
      <c r="M166" s="10"/>
    </row>
    <row r="167" spans="8:13">
      <c r="H167" s="10"/>
      <c r="J167" s="10">
        <f t="shared" si="6"/>
        <v>0</v>
      </c>
      <c r="K167" s="10">
        <f t="shared" si="7"/>
        <v>0</v>
      </c>
      <c r="L167" s="10">
        <f t="shared" si="8"/>
        <v>0</v>
      </c>
      <c r="M167" s="10"/>
    </row>
    <row r="168" spans="8:13">
      <c r="H168" s="10"/>
      <c r="J168" s="10">
        <f t="shared" si="6"/>
        <v>0</v>
      </c>
      <c r="K168" s="10">
        <f t="shared" si="7"/>
        <v>0</v>
      </c>
      <c r="L168" s="10">
        <f t="shared" si="8"/>
        <v>0</v>
      </c>
      <c r="M168" s="10"/>
    </row>
    <row r="169" spans="8:13">
      <c r="H169" s="10"/>
      <c r="J169" s="10">
        <f t="shared" si="6"/>
        <v>0</v>
      </c>
      <c r="K169" s="10">
        <f t="shared" si="7"/>
        <v>0</v>
      </c>
      <c r="L169" s="10">
        <f t="shared" si="8"/>
        <v>0</v>
      </c>
      <c r="M169" s="10"/>
    </row>
    <row r="170" spans="8:13">
      <c r="H170" s="10"/>
      <c r="J170" s="10">
        <f t="shared" si="6"/>
        <v>0</v>
      </c>
      <c r="K170" s="10">
        <f t="shared" si="7"/>
        <v>0</v>
      </c>
      <c r="L170" s="10">
        <f t="shared" si="8"/>
        <v>0</v>
      </c>
      <c r="M170" s="10"/>
    </row>
    <row r="171" spans="8:13">
      <c r="H171" s="10"/>
      <c r="J171" s="10">
        <f t="shared" si="6"/>
        <v>0</v>
      </c>
      <c r="K171" s="10">
        <f t="shared" si="7"/>
        <v>0</v>
      </c>
      <c r="L171" s="10">
        <f t="shared" si="8"/>
        <v>0</v>
      </c>
      <c r="M171" s="10"/>
    </row>
    <row r="172" spans="8:13">
      <c r="H172" s="10"/>
      <c r="J172" s="10">
        <f t="shared" si="6"/>
        <v>0</v>
      </c>
      <c r="K172" s="10">
        <f t="shared" si="7"/>
        <v>0</v>
      </c>
      <c r="L172" s="10">
        <f t="shared" si="8"/>
        <v>0</v>
      </c>
      <c r="M172" s="10"/>
    </row>
    <row r="173" spans="8:13">
      <c r="H173" s="10"/>
      <c r="J173" s="10">
        <f t="shared" si="6"/>
        <v>0</v>
      </c>
      <c r="K173" s="10">
        <f t="shared" si="7"/>
        <v>0</v>
      </c>
      <c r="L173" s="10">
        <f t="shared" si="8"/>
        <v>0</v>
      </c>
      <c r="M173" s="10"/>
    </row>
    <row r="174" spans="8:13">
      <c r="H174" s="10"/>
      <c r="J174" s="10">
        <f t="shared" si="6"/>
        <v>0</v>
      </c>
      <c r="K174" s="10">
        <f t="shared" si="7"/>
        <v>0</v>
      </c>
      <c r="L174" s="10">
        <f t="shared" si="8"/>
        <v>0</v>
      </c>
      <c r="M174" s="10"/>
    </row>
    <row r="175" spans="8:13">
      <c r="H175" s="10"/>
      <c r="J175" s="10">
        <f t="shared" si="6"/>
        <v>0</v>
      </c>
      <c r="K175" s="10">
        <f t="shared" si="7"/>
        <v>0</v>
      </c>
      <c r="L175" s="10">
        <f t="shared" si="8"/>
        <v>0</v>
      </c>
      <c r="M175" s="10"/>
    </row>
    <row r="176" spans="8:13">
      <c r="H176" s="10"/>
      <c r="J176" s="10">
        <f t="shared" si="6"/>
        <v>0</v>
      </c>
      <c r="K176" s="10">
        <f t="shared" si="7"/>
        <v>0</v>
      </c>
      <c r="L176" s="10">
        <f t="shared" si="8"/>
        <v>0</v>
      </c>
      <c r="M176" s="10"/>
    </row>
    <row r="177" spans="8:13">
      <c r="H177" s="10"/>
      <c r="J177" s="10">
        <f t="shared" si="6"/>
        <v>0</v>
      </c>
      <c r="K177" s="10">
        <f t="shared" si="7"/>
        <v>0</v>
      </c>
      <c r="L177" s="10">
        <f t="shared" si="8"/>
        <v>0</v>
      </c>
      <c r="M177" s="10"/>
    </row>
    <row r="178" spans="8:13">
      <c r="H178" s="10"/>
      <c r="J178" s="10">
        <f t="shared" si="6"/>
        <v>0</v>
      </c>
      <c r="K178" s="10">
        <f t="shared" si="7"/>
        <v>0</v>
      </c>
      <c r="L178" s="10">
        <f t="shared" si="8"/>
        <v>0</v>
      </c>
      <c r="M178" s="10"/>
    </row>
    <row r="179" spans="8:13">
      <c r="H179" s="10"/>
      <c r="J179" s="10">
        <f t="shared" si="6"/>
        <v>0</v>
      </c>
      <c r="K179" s="10">
        <f t="shared" si="7"/>
        <v>0</v>
      </c>
      <c r="L179" s="10">
        <f t="shared" si="8"/>
        <v>0</v>
      </c>
      <c r="M179" s="10"/>
    </row>
    <row r="180" spans="8:13">
      <c r="H180" s="10"/>
      <c r="J180" s="10">
        <f t="shared" si="6"/>
        <v>0</v>
      </c>
      <c r="K180" s="10">
        <f t="shared" si="7"/>
        <v>0</v>
      </c>
      <c r="L180" s="10">
        <f t="shared" si="8"/>
        <v>0</v>
      </c>
      <c r="M180" s="10"/>
    </row>
    <row r="181" spans="8:13">
      <c r="H181" s="10"/>
      <c r="J181" s="10">
        <f t="shared" si="6"/>
        <v>0</v>
      </c>
      <c r="K181" s="10">
        <f t="shared" si="7"/>
        <v>0</v>
      </c>
      <c r="L181" s="10">
        <f t="shared" si="8"/>
        <v>0</v>
      </c>
      <c r="M181" s="10"/>
    </row>
    <row r="182" spans="8:13">
      <c r="H182" s="10"/>
      <c r="J182" s="10">
        <f t="shared" si="6"/>
        <v>0</v>
      </c>
      <c r="K182" s="10">
        <f t="shared" si="7"/>
        <v>0</v>
      </c>
      <c r="L182" s="10">
        <f t="shared" si="8"/>
        <v>0</v>
      </c>
      <c r="M182" s="10"/>
    </row>
    <row r="183" spans="8:13">
      <c r="H183" s="10"/>
      <c r="J183" s="10">
        <f t="shared" si="6"/>
        <v>0</v>
      </c>
      <c r="K183" s="10">
        <f t="shared" si="7"/>
        <v>0</v>
      </c>
      <c r="L183" s="10">
        <f t="shared" si="8"/>
        <v>0</v>
      </c>
      <c r="M183" s="10"/>
    </row>
    <row r="184" spans="8:13">
      <c r="H184" s="10"/>
      <c r="J184" s="10">
        <f t="shared" si="6"/>
        <v>0</v>
      </c>
      <c r="K184" s="10">
        <f t="shared" si="7"/>
        <v>0</v>
      </c>
      <c r="L184" s="10">
        <f t="shared" si="8"/>
        <v>0</v>
      </c>
      <c r="M184" s="10"/>
    </row>
    <row r="185" spans="8:13">
      <c r="H185" s="10"/>
      <c r="J185" s="10">
        <f t="shared" si="6"/>
        <v>0</v>
      </c>
      <c r="K185" s="10">
        <f t="shared" si="7"/>
        <v>0</v>
      </c>
      <c r="L185" s="10">
        <f t="shared" si="8"/>
        <v>0</v>
      </c>
      <c r="M185" s="10"/>
    </row>
    <row r="186" spans="8:13">
      <c r="H186" s="10"/>
      <c r="J186" s="10">
        <f t="shared" si="6"/>
        <v>0</v>
      </c>
      <c r="K186" s="10">
        <f t="shared" si="7"/>
        <v>0</v>
      </c>
      <c r="L186" s="10">
        <f t="shared" si="8"/>
        <v>0</v>
      </c>
      <c r="M186" s="10"/>
    </row>
    <row r="187" spans="8:13">
      <c r="H187" s="10"/>
      <c r="J187" s="10">
        <f t="shared" si="6"/>
        <v>0</v>
      </c>
      <c r="K187" s="10">
        <f t="shared" si="7"/>
        <v>0</v>
      </c>
      <c r="L187" s="10">
        <f t="shared" si="8"/>
        <v>0</v>
      </c>
      <c r="M187" s="10"/>
    </row>
    <row r="188" spans="8:13">
      <c r="H188" s="10"/>
      <c r="J188" s="10">
        <f t="shared" si="6"/>
        <v>0</v>
      </c>
      <c r="K188" s="10">
        <f t="shared" si="7"/>
        <v>0</v>
      </c>
      <c r="L188" s="10">
        <f t="shared" si="8"/>
        <v>0</v>
      </c>
      <c r="M188" s="10"/>
    </row>
    <row r="189" spans="8:13">
      <c r="H189" s="10"/>
      <c r="J189" s="10">
        <f t="shared" si="6"/>
        <v>0</v>
      </c>
      <c r="K189" s="10">
        <f t="shared" si="7"/>
        <v>0</v>
      </c>
      <c r="L189" s="10">
        <f t="shared" si="8"/>
        <v>0</v>
      </c>
      <c r="M189" s="10"/>
    </row>
    <row r="190" spans="8:13">
      <c r="H190" s="10"/>
      <c r="J190" s="10">
        <f t="shared" si="6"/>
        <v>0</v>
      </c>
      <c r="K190" s="10">
        <f t="shared" si="7"/>
        <v>0</v>
      </c>
      <c r="L190" s="10">
        <f t="shared" si="8"/>
        <v>0</v>
      </c>
      <c r="M190" s="10"/>
    </row>
    <row r="191" spans="8:13">
      <c r="H191" s="10"/>
      <c r="J191" s="10">
        <f t="shared" si="6"/>
        <v>0</v>
      </c>
      <c r="K191" s="10">
        <f t="shared" si="7"/>
        <v>0</v>
      </c>
      <c r="L191" s="10">
        <f t="shared" si="8"/>
        <v>0</v>
      </c>
      <c r="M191" s="10"/>
    </row>
    <row r="192" spans="8:13">
      <c r="H192" s="10"/>
      <c r="J192" s="10">
        <f t="shared" si="6"/>
        <v>0</v>
      </c>
      <c r="K192" s="10">
        <f t="shared" si="7"/>
        <v>0</v>
      </c>
      <c r="L192" s="10">
        <f t="shared" si="8"/>
        <v>0</v>
      </c>
      <c r="M192" s="10"/>
    </row>
    <row r="193" spans="8:13">
      <c r="H193" s="10"/>
      <c r="J193" s="10">
        <f t="shared" si="6"/>
        <v>0</v>
      </c>
      <c r="K193" s="10">
        <f t="shared" si="7"/>
        <v>0</v>
      </c>
      <c r="L193" s="10">
        <f t="shared" si="8"/>
        <v>0</v>
      </c>
      <c r="M193" s="10"/>
    </row>
    <row r="194" spans="8:13">
      <c r="H194" s="10"/>
      <c r="J194" s="10">
        <f t="shared" si="6"/>
        <v>0</v>
      </c>
      <c r="K194" s="10">
        <f t="shared" si="7"/>
        <v>0</v>
      </c>
      <c r="L194" s="10">
        <f t="shared" si="8"/>
        <v>0</v>
      </c>
      <c r="M194" s="10"/>
    </row>
    <row r="195" spans="8:13">
      <c r="H195" s="10"/>
      <c r="J195" s="10">
        <f t="shared" si="6"/>
        <v>0</v>
      </c>
      <c r="K195" s="10">
        <f t="shared" si="7"/>
        <v>0</v>
      </c>
      <c r="L195" s="10">
        <f t="shared" si="8"/>
        <v>0</v>
      </c>
      <c r="M195" s="10"/>
    </row>
    <row r="196" spans="8:13">
      <c r="H196" s="10"/>
      <c r="J196" s="10">
        <f t="shared" si="6"/>
        <v>0</v>
      </c>
      <c r="K196" s="10">
        <f t="shared" si="7"/>
        <v>0</v>
      </c>
      <c r="L196" s="10">
        <f t="shared" si="8"/>
        <v>0</v>
      </c>
      <c r="M196" s="10"/>
    </row>
    <row r="197" spans="8:13">
      <c r="H197" s="10"/>
      <c r="J197" s="10">
        <f t="shared" si="6"/>
        <v>0</v>
      </c>
      <c r="K197" s="10">
        <f t="shared" si="7"/>
        <v>0</v>
      </c>
      <c r="L197" s="10">
        <f t="shared" si="8"/>
        <v>0</v>
      </c>
      <c r="M197" s="10"/>
    </row>
    <row r="198" spans="8:13">
      <c r="H198" s="10"/>
      <c r="J198" s="10">
        <f t="shared" si="6"/>
        <v>0</v>
      </c>
      <c r="K198" s="10">
        <f t="shared" si="7"/>
        <v>0</v>
      </c>
      <c r="L198" s="10">
        <f t="shared" si="8"/>
        <v>0</v>
      </c>
      <c r="M198" s="10"/>
    </row>
    <row r="199" spans="8:13">
      <c r="H199" s="10"/>
      <c r="J199" s="10">
        <f t="shared" si="6"/>
        <v>0</v>
      </c>
      <c r="K199" s="10">
        <f t="shared" si="7"/>
        <v>0</v>
      </c>
      <c r="L199" s="10">
        <f t="shared" si="8"/>
        <v>0</v>
      </c>
      <c r="M199" s="10"/>
    </row>
    <row r="200" spans="8:13">
      <c r="H200" s="10"/>
      <c r="J200" s="10">
        <f t="shared" si="6"/>
        <v>0</v>
      </c>
      <c r="K200" s="10">
        <f t="shared" si="7"/>
        <v>0</v>
      </c>
      <c r="L200" s="10">
        <f t="shared" si="8"/>
        <v>0</v>
      </c>
      <c r="M200" s="10"/>
    </row>
    <row r="201" spans="8:13">
      <c r="H201" s="10"/>
      <c r="J201" s="10">
        <f t="shared" si="6"/>
        <v>0</v>
      </c>
      <c r="K201" s="10">
        <f t="shared" si="7"/>
        <v>0</v>
      </c>
      <c r="L201" s="10">
        <f t="shared" si="8"/>
        <v>0</v>
      </c>
      <c r="M201" s="10"/>
    </row>
    <row r="202" spans="8:13">
      <c r="H202" s="10"/>
      <c r="J202" s="10">
        <f t="shared" si="6"/>
        <v>0</v>
      </c>
      <c r="K202" s="10">
        <f t="shared" si="7"/>
        <v>0</v>
      </c>
      <c r="L202" s="10">
        <f t="shared" si="8"/>
        <v>0</v>
      </c>
      <c r="M202" s="10"/>
    </row>
    <row r="203" spans="8:13">
      <c r="H203" s="10"/>
      <c r="J203" s="10">
        <f t="shared" si="6"/>
        <v>0</v>
      </c>
      <c r="K203" s="10">
        <f t="shared" si="7"/>
        <v>0</v>
      </c>
      <c r="L203" s="10">
        <f t="shared" si="8"/>
        <v>0</v>
      </c>
      <c r="M203" s="10"/>
    </row>
    <row r="204" spans="8:13">
      <c r="H204" s="10"/>
      <c r="J204" s="10">
        <f t="shared" si="6"/>
        <v>0</v>
      </c>
      <c r="K204" s="10">
        <f t="shared" si="7"/>
        <v>0</v>
      </c>
      <c r="L204" s="10">
        <f t="shared" si="8"/>
        <v>0</v>
      </c>
      <c r="M204" s="10"/>
    </row>
    <row r="205" spans="8:13">
      <c r="H205" s="10"/>
      <c r="J205" s="10">
        <f t="shared" si="6"/>
        <v>0</v>
      </c>
      <c r="K205" s="10">
        <f t="shared" si="7"/>
        <v>0</v>
      </c>
      <c r="L205" s="10">
        <f t="shared" si="8"/>
        <v>0</v>
      </c>
      <c r="M205" s="10"/>
    </row>
    <row r="206" spans="8:13">
      <c r="H206" s="10"/>
      <c r="J206" s="10">
        <f t="shared" si="6"/>
        <v>0</v>
      </c>
      <c r="K206" s="10">
        <f t="shared" si="7"/>
        <v>0</v>
      </c>
      <c r="L206" s="10">
        <f t="shared" si="8"/>
        <v>0</v>
      </c>
      <c r="M206" s="10"/>
    </row>
    <row r="207" spans="8:13">
      <c r="H207" s="10"/>
      <c r="J207" s="10">
        <f t="shared" ref="J207:J270" si="9">IF(I207="N",J206-H207,J206)</f>
        <v>0</v>
      </c>
      <c r="K207" s="10">
        <f t="shared" ref="K207:K270" si="10">IF(I207="Y",K206-H207,K206)</f>
        <v>0</v>
      </c>
      <c r="L207" s="10">
        <f t="shared" ref="L207:L270" si="11">L206-H207</f>
        <v>0</v>
      </c>
      <c r="M207" s="10"/>
    </row>
    <row r="208" spans="8:13">
      <c r="H208" s="10"/>
      <c r="J208" s="10">
        <f t="shared" si="9"/>
        <v>0</v>
      </c>
      <c r="K208" s="10">
        <f t="shared" si="10"/>
        <v>0</v>
      </c>
      <c r="L208" s="10">
        <f t="shared" si="11"/>
        <v>0</v>
      </c>
      <c r="M208" s="10"/>
    </row>
    <row r="209" spans="8:13">
      <c r="H209" s="10"/>
      <c r="J209" s="10">
        <f t="shared" si="9"/>
        <v>0</v>
      </c>
      <c r="K209" s="10">
        <f t="shared" si="10"/>
        <v>0</v>
      </c>
      <c r="L209" s="10">
        <f t="shared" si="11"/>
        <v>0</v>
      </c>
      <c r="M209" s="10"/>
    </row>
    <row r="210" spans="8:13">
      <c r="H210" s="10"/>
      <c r="J210" s="10">
        <f t="shared" si="9"/>
        <v>0</v>
      </c>
      <c r="K210" s="10">
        <f t="shared" si="10"/>
        <v>0</v>
      </c>
      <c r="L210" s="10">
        <f t="shared" si="11"/>
        <v>0</v>
      </c>
      <c r="M210" s="10"/>
    </row>
    <row r="211" spans="8:13">
      <c r="H211" s="10"/>
      <c r="J211" s="10">
        <f t="shared" si="9"/>
        <v>0</v>
      </c>
      <c r="K211" s="10">
        <f t="shared" si="10"/>
        <v>0</v>
      </c>
      <c r="L211" s="10">
        <f t="shared" si="11"/>
        <v>0</v>
      </c>
      <c r="M211" s="10"/>
    </row>
    <row r="212" spans="8:13">
      <c r="H212" s="10"/>
      <c r="J212" s="10">
        <f t="shared" si="9"/>
        <v>0</v>
      </c>
      <c r="K212" s="10">
        <f t="shared" si="10"/>
        <v>0</v>
      </c>
      <c r="L212" s="10">
        <f t="shared" si="11"/>
        <v>0</v>
      </c>
      <c r="M212" s="10"/>
    </row>
    <row r="213" spans="8:13">
      <c r="H213" s="10"/>
      <c r="J213" s="10">
        <f t="shared" si="9"/>
        <v>0</v>
      </c>
      <c r="K213" s="10">
        <f t="shared" si="10"/>
        <v>0</v>
      </c>
      <c r="L213" s="10">
        <f t="shared" si="11"/>
        <v>0</v>
      </c>
      <c r="M213" s="10"/>
    </row>
    <row r="214" spans="8:13">
      <c r="H214" s="10"/>
      <c r="J214" s="10">
        <f t="shared" si="9"/>
        <v>0</v>
      </c>
      <c r="K214" s="10">
        <f t="shared" si="10"/>
        <v>0</v>
      </c>
      <c r="L214" s="10">
        <f t="shared" si="11"/>
        <v>0</v>
      </c>
      <c r="M214" s="10"/>
    </row>
    <row r="215" spans="8:13">
      <c r="H215" s="10"/>
      <c r="J215" s="10">
        <f t="shared" si="9"/>
        <v>0</v>
      </c>
      <c r="K215" s="10">
        <f t="shared" si="10"/>
        <v>0</v>
      </c>
      <c r="L215" s="10">
        <f t="shared" si="11"/>
        <v>0</v>
      </c>
      <c r="M215" s="10"/>
    </row>
    <row r="216" spans="8:13">
      <c r="H216" s="10"/>
      <c r="J216" s="10">
        <f t="shared" si="9"/>
        <v>0</v>
      </c>
      <c r="K216" s="10">
        <f t="shared" si="10"/>
        <v>0</v>
      </c>
      <c r="L216" s="10">
        <f t="shared" si="11"/>
        <v>0</v>
      </c>
      <c r="M216" s="10"/>
    </row>
    <row r="217" spans="8:13">
      <c r="H217" s="10"/>
      <c r="J217" s="10">
        <f t="shared" si="9"/>
        <v>0</v>
      </c>
      <c r="K217" s="10">
        <f t="shared" si="10"/>
        <v>0</v>
      </c>
      <c r="L217" s="10">
        <f t="shared" si="11"/>
        <v>0</v>
      </c>
      <c r="M217" s="10"/>
    </row>
    <row r="218" spans="8:13">
      <c r="H218" s="10"/>
      <c r="J218" s="10">
        <f t="shared" si="9"/>
        <v>0</v>
      </c>
      <c r="K218" s="10">
        <f t="shared" si="10"/>
        <v>0</v>
      </c>
      <c r="L218" s="10">
        <f t="shared" si="11"/>
        <v>0</v>
      </c>
      <c r="M218" s="10"/>
    </row>
    <row r="219" spans="8:13">
      <c r="H219" s="10"/>
      <c r="J219" s="10">
        <f t="shared" si="9"/>
        <v>0</v>
      </c>
      <c r="K219" s="10">
        <f t="shared" si="10"/>
        <v>0</v>
      </c>
      <c r="L219" s="10">
        <f t="shared" si="11"/>
        <v>0</v>
      </c>
      <c r="M219" s="10"/>
    </row>
    <row r="220" spans="8:13">
      <c r="H220" s="10"/>
      <c r="J220" s="10">
        <f t="shared" si="9"/>
        <v>0</v>
      </c>
      <c r="K220" s="10">
        <f t="shared" si="10"/>
        <v>0</v>
      </c>
      <c r="L220" s="10">
        <f t="shared" si="11"/>
        <v>0</v>
      </c>
      <c r="M220" s="10"/>
    </row>
    <row r="221" spans="8:13">
      <c r="H221" s="10"/>
      <c r="J221" s="10">
        <f t="shared" si="9"/>
        <v>0</v>
      </c>
      <c r="K221" s="10">
        <f t="shared" si="10"/>
        <v>0</v>
      </c>
      <c r="L221" s="10">
        <f t="shared" si="11"/>
        <v>0</v>
      </c>
      <c r="M221" s="10"/>
    </row>
    <row r="222" spans="8:13">
      <c r="H222" s="10"/>
      <c r="J222" s="10">
        <f t="shared" si="9"/>
        <v>0</v>
      </c>
      <c r="K222" s="10">
        <f t="shared" si="10"/>
        <v>0</v>
      </c>
      <c r="L222" s="10">
        <f t="shared" si="11"/>
        <v>0</v>
      </c>
      <c r="M222" s="10"/>
    </row>
    <row r="223" spans="8:13">
      <c r="H223" s="10"/>
      <c r="J223" s="10">
        <f t="shared" si="9"/>
        <v>0</v>
      </c>
      <c r="K223" s="10">
        <f t="shared" si="10"/>
        <v>0</v>
      </c>
      <c r="L223" s="10">
        <f t="shared" si="11"/>
        <v>0</v>
      </c>
      <c r="M223" s="10"/>
    </row>
    <row r="224" spans="8:13">
      <c r="H224" s="10"/>
      <c r="J224" s="10">
        <f t="shared" si="9"/>
        <v>0</v>
      </c>
      <c r="K224" s="10">
        <f t="shared" si="10"/>
        <v>0</v>
      </c>
      <c r="L224" s="10">
        <f t="shared" si="11"/>
        <v>0</v>
      </c>
      <c r="M224" s="10"/>
    </row>
    <row r="225" spans="8:13">
      <c r="H225" s="10"/>
      <c r="J225" s="10">
        <f t="shared" si="9"/>
        <v>0</v>
      </c>
      <c r="K225" s="10">
        <f t="shared" si="10"/>
        <v>0</v>
      </c>
      <c r="L225" s="10">
        <f t="shared" si="11"/>
        <v>0</v>
      </c>
      <c r="M225" s="10"/>
    </row>
    <row r="226" spans="8:13">
      <c r="H226" s="10"/>
      <c r="J226" s="10">
        <f t="shared" si="9"/>
        <v>0</v>
      </c>
      <c r="K226" s="10">
        <f t="shared" si="10"/>
        <v>0</v>
      </c>
      <c r="L226" s="10">
        <f t="shared" si="11"/>
        <v>0</v>
      </c>
      <c r="M226" s="10"/>
    </row>
    <row r="227" spans="8:13">
      <c r="H227" s="10"/>
      <c r="J227" s="10">
        <f t="shared" si="9"/>
        <v>0</v>
      </c>
      <c r="K227" s="10">
        <f t="shared" si="10"/>
        <v>0</v>
      </c>
      <c r="L227" s="10">
        <f t="shared" si="11"/>
        <v>0</v>
      </c>
      <c r="M227" s="10"/>
    </row>
    <row r="228" spans="8:13">
      <c r="H228" s="10"/>
      <c r="J228" s="10">
        <f t="shared" si="9"/>
        <v>0</v>
      </c>
      <c r="K228" s="10">
        <f t="shared" si="10"/>
        <v>0</v>
      </c>
      <c r="L228" s="10">
        <f t="shared" si="11"/>
        <v>0</v>
      </c>
      <c r="M228" s="10"/>
    </row>
    <row r="229" spans="8:13">
      <c r="H229" s="10"/>
      <c r="J229" s="10">
        <f t="shared" si="9"/>
        <v>0</v>
      </c>
      <c r="K229" s="10">
        <f t="shared" si="10"/>
        <v>0</v>
      </c>
      <c r="L229" s="10">
        <f t="shared" si="11"/>
        <v>0</v>
      </c>
      <c r="M229" s="10"/>
    </row>
    <row r="230" spans="8:13">
      <c r="H230" s="10"/>
      <c r="J230" s="10">
        <f t="shared" si="9"/>
        <v>0</v>
      </c>
      <c r="K230" s="10">
        <f t="shared" si="10"/>
        <v>0</v>
      </c>
      <c r="L230" s="10">
        <f t="shared" si="11"/>
        <v>0</v>
      </c>
      <c r="M230" s="10"/>
    </row>
    <row r="231" spans="8:13">
      <c r="H231" s="10"/>
      <c r="J231" s="10">
        <f t="shared" si="9"/>
        <v>0</v>
      </c>
      <c r="K231" s="10">
        <f t="shared" si="10"/>
        <v>0</v>
      </c>
      <c r="L231" s="10">
        <f t="shared" si="11"/>
        <v>0</v>
      </c>
      <c r="M231" s="10"/>
    </row>
    <row r="232" spans="8:13">
      <c r="H232" s="10"/>
      <c r="J232" s="10">
        <f t="shared" si="9"/>
        <v>0</v>
      </c>
      <c r="K232" s="10">
        <f t="shared" si="10"/>
        <v>0</v>
      </c>
      <c r="L232" s="10">
        <f t="shared" si="11"/>
        <v>0</v>
      </c>
      <c r="M232" s="10"/>
    </row>
    <row r="233" spans="8:13">
      <c r="H233" s="10"/>
      <c r="J233" s="10">
        <f t="shared" si="9"/>
        <v>0</v>
      </c>
      <c r="K233" s="10">
        <f t="shared" si="10"/>
        <v>0</v>
      </c>
      <c r="L233" s="10">
        <f t="shared" si="11"/>
        <v>0</v>
      </c>
      <c r="M233" s="10"/>
    </row>
    <row r="234" spans="8:13">
      <c r="H234" s="10"/>
      <c r="J234" s="10">
        <f t="shared" si="9"/>
        <v>0</v>
      </c>
      <c r="K234" s="10">
        <f t="shared" si="10"/>
        <v>0</v>
      </c>
      <c r="L234" s="10">
        <f t="shared" si="11"/>
        <v>0</v>
      </c>
      <c r="M234" s="10"/>
    </row>
    <row r="235" spans="8:13">
      <c r="H235" s="10"/>
      <c r="J235" s="10">
        <f t="shared" si="9"/>
        <v>0</v>
      </c>
      <c r="K235" s="10">
        <f t="shared" si="10"/>
        <v>0</v>
      </c>
      <c r="L235" s="10">
        <f t="shared" si="11"/>
        <v>0</v>
      </c>
      <c r="M235" s="10"/>
    </row>
    <row r="236" spans="8:13">
      <c r="H236" s="10"/>
      <c r="J236" s="10">
        <f t="shared" si="9"/>
        <v>0</v>
      </c>
      <c r="K236" s="10">
        <f t="shared" si="10"/>
        <v>0</v>
      </c>
      <c r="L236" s="10">
        <f t="shared" si="11"/>
        <v>0</v>
      </c>
      <c r="M236" s="10"/>
    </row>
    <row r="237" spans="8:13">
      <c r="H237" s="10"/>
      <c r="J237" s="10">
        <f t="shared" si="9"/>
        <v>0</v>
      </c>
      <c r="K237" s="10">
        <f t="shared" si="10"/>
        <v>0</v>
      </c>
      <c r="L237" s="10">
        <f t="shared" si="11"/>
        <v>0</v>
      </c>
      <c r="M237" s="10"/>
    </row>
    <row r="238" spans="8:13">
      <c r="H238" s="10"/>
      <c r="J238" s="10">
        <f t="shared" si="9"/>
        <v>0</v>
      </c>
      <c r="K238" s="10">
        <f t="shared" si="10"/>
        <v>0</v>
      </c>
      <c r="L238" s="10">
        <f t="shared" si="11"/>
        <v>0</v>
      </c>
      <c r="M238" s="10"/>
    </row>
    <row r="239" spans="8:13">
      <c r="H239" s="10"/>
      <c r="J239" s="10">
        <f t="shared" si="9"/>
        <v>0</v>
      </c>
      <c r="K239" s="10">
        <f t="shared" si="10"/>
        <v>0</v>
      </c>
      <c r="L239" s="10">
        <f t="shared" si="11"/>
        <v>0</v>
      </c>
      <c r="M239" s="10"/>
    </row>
    <row r="240" spans="8:13">
      <c r="H240" s="10"/>
      <c r="J240" s="10">
        <f t="shared" si="9"/>
        <v>0</v>
      </c>
      <c r="K240" s="10">
        <f t="shared" si="10"/>
        <v>0</v>
      </c>
      <c r="L240" s="10">
        <f t="shared" si="11"/>
        <v>0</v>
      </c>
      <c r="M240" s="10"/>
    </row>
    <row r="241" spans="8:13">
      <c r="H241" s="10"/>
      <c r="J241" s="10">
        <f t="shared" si="9"/>
        <v>0</v>
      </c>
      <c r="K241" s="10">
        <f t="shared" si="10"/>
        <v>0</v>
      </c>
      <c r="L241" s="10">
        <f t="shared" si="11"/>
        <v>0</v>
      </c>
      <c r="M241" s="10"/>
    </row>
    <row r="242" spans="8:13">
      <c r="H242" s="10"/>
      <c r="J242" s="10">
        <f t="shared" si="9"/>
        <v>0</v>
      </c>
      <c r="K242" s="10">
        <f t="shared" si="10"/>
        <v>0</v>
      </c>
      <c r="L242" s="10">
        <f t="shared" si="11"/>
        <v>0</v>
      </c>
      <c r="M242" s="10"/>
    </row>
    <row r="243" spans="8:13">
      <c r="H243" s="10"/>
      <c r="J243" s="10">
        <f t="shared" si="9"/>
        <v>0</v>
      </c>
      <c r="K243" s="10">
        <f t="shared" si="10"/>
        <v>0</v>
      </c>
      <c r="L243" s="10">
        <f t="shared" si="11"/>
        <v>0</v>
      </c>
      <c r="M243" s="10"/>
    </row>
    <row r="244" spans="8:13">
      <c r="H244" s="10"/>
      <c r="J244" s="10">
        <f t="shared" si="9"/>
        <v>0</v>
      </c>
      <c r="K244" s="10">
        <f t="shared" si="10"/>
        <v>0</v>
      </c>
      <c r="L244" s="10">
        <f t="shared" si="11"/>
        <v>0</v>
      </c>
      <c r="M244" s="10"/>
    </row>
    <row r="245" spans="8:13">
      <c r="H245" s="10"/>
      <c r="J245" s="10">
        <f t="shared" si="9"/>
        <v>0</v>
      </c>
      <c r="K245" s="10">
        <f t="shared" si="10"/>
        <v>0</v>
      </c>
      <c r="L245" s="10">
        <f t="shared" si="11"/>
        <v>0</v>
      </c>
      <c r="M245" s="10"/>
    </row>
    <row r="246" spans="8:13">
      <c r="H246" s="10"/>
      <c r="J246" s="10">
        <f t="shared" si="9"/>
        <v>0</v>
      </c>
      <c r="K246" s="10">
        <f t="shared" si="10"/>
        <v>0</v>
      </c>
      <c r="L246" s="10">
        <f t="shared" si="11"/>
        <v>0</v>
      </c>
      <c r="M246" s="10"/>
    </row>
    <row r="247" spans="8:13">
      <c r="H247" s="10"/>
      <c r="J247" s="10">
        <f t="shared" si="9"/>
        <v>0</v>
      </c>
      <c r="K247" s="10">
        <f t="shared" si="10"/>
        <v>0</v>
      </c>
      <c r="L247" s="10">
        <f t="shared" si="11"/>
        <v>0</v>
      </c>
      <c r="M247" s="10"/>
    </row>
    <row r="248" spans="8:13">
      <c r="H248" s="10"/>
      <c r="J248" s="10">
        <f t="shared" si="9"/>
        <v>0</v>
      </c>
      <c r="K248" s="10">
        <f t="shared" si="10"/>
        <v>0</v>
      </c>
      <c r="L248" s="10">
        <f t="shared" si="11"/>
        <v>0</v>
      </c>
      <c r="M248" s="10"/>
    </row>
    <row r="249" spans="8:13">
      <c r="H249" s="10"/>
      <c r="J249" s="10">
        <f t="shared" si="9"/>
        <v>0</v>
      </c>
      <c r="K249" s="10">
        <f t="shared" si="10"/>
        <v>0</v>
      </c>
      <c r="L249" s="10">
        <f t="shared" si="11"/>
        <v>0</v>
      </c>
      <c r="M249" s="10"/>
    </row>
    <row r="250" spans="8:13">
      <c r="H250" s="10"/>
      <c r="J250" s="10">
        <f t="shared" si="9"/>
        <v>0</v>
      </c>
      <c r="K250" s="10">
        <f t="shared" si="10"/>
        <v>0</v>
      </c>
      <c r="L250" s="10">
        <f t="shared" si="11"/>
        <v>0</v>
      </c>
      <c r="M250" s="10"/>
    </row>
    <row r="251" spans="8:13">
      <c r="H251" s="10"/>
      <c r="J251" s="10">
        <f t="shared" si="9"/>
        <v>0</v>
      </c>
      <c r="K251" s="10">
        <f t="shared" si="10"/>
        <v>0</v>
      </c>
      <c r="L251" s="10">
        <f t="shared" si="11"/>
        <v>0</v>
      </c>
      <c r="M251" s="10"/>
    </row>
    <row r="252" spans="8:13">
      <c r="H252" s="10"/>
      <c r="J252" s="10">
        <f t="shared" si="9"/>
        <v>0</v>
      </c>
      <c r="K252" s="10">
        <f t="shared" si="10"/>
        <v>0</v>
      </c>
      <c r="L252" s="10">
        <f t="shared" si="11"/>
        <v>0</v>
      </c>
      <c r="M252" s="10"/>
    </row>
    <row r="253" spans="8:13">
      <c r="H253" s="10"/>
      <c r="J253" s="10">
        <f t="shared" si="9"/>
        <v>0</v>
      </c>
      <c r="K253" s="10">
        <f t="shared" si="10"/>
        <v>0</v>
      </c>
      <c r="L253" s="10">
        <f t="shared" si="11"/>
        <v>0</v>
      </c>
      <c r="M253" s="10"/>
    </row>
    <row r="254" spans="8:13">
      <c r="H254" s="10"/>
      <c r="J254" s="10">
        <f t="shared" si="9"/>
        <v>0</v>
      </c>
      <c r="K254" s="10">
        <f t="shared" si="10"/>
        <v>0</v>
      </c>
      <c r="L254" s="10">
        <f t="shared" si="11"/>
        <v>0</v>
      </c>
      <c r="M254" s="10"/>
    </row>
    <row r="255" spans="8:13">
      <c r="H255" s="10"/>
      <c r="J255" s="10">
        <f t="shared" si="9"/>
        <v>0</v>
      </c>
      <c r="K255" s="10">
        <f t="shared" si="10"/>
        <v>0</v>
      </c>
      <c r="L255" s="10">
        <f t="shared" si="11"/>
        <v>0</v>
      </c>
      <c r="M255" s="10"/>
    </row>
    <row r="256" spans="8:13">
      <c r="H256" s="10"/>
      <c r="J256" s="10">
        <f t="shared" si="9"/>
        <v>0</v>
      </c>
      <c r="K256" s="10">
        <f t="shared" si="10"/>
        <v>0</v>
      </c>
      <c r="L256" s="10">
        <f t="shared" si="11"/>
        <v>0</v>
      </c>
      <c r="M256" s="10"/>
    </row>
    <row r="257" spans="8:13">
      <c r="H257" s="10"/>
      <c r="J257" s="10">
        <f t="shared" si="9"/>
        <v>0</v>
      </c>
      <c r="K257" s="10">
        <f t="shared" si="10"/>
        <v>0</v>
      </c>
      <c r="L257" s="10">
        <f t="shared" si="11"/>
        <v>0</v>
      </c>
      <c r="M257" s="10"/>
    </row>
    <row r="258" spans="8:13">
      <c r="H258" s="10"/>
      <c r="J258" s="10">
        <f t="shared" si="9"/>
        <v>0</v>
      </c>
      <c r="K258" s="10">
        <f t="shared" si="10"/>
        <v>0</v>
      </c>
      <c r="L258" s="10">
        <f t="shared" si="11"/>
        <v>0</v>
      </c>
      <c r="M258" s="10"/>
    </row>
    <row r="259" spans="8:13">
      <c r="H259" s="10"/>
      <c r="J259" s="10">
        <f t="shared" si="9"/>
        <v>0</v>
      </c>
      <c r="K259" s="10">
        <f t="shared" si="10"/>
        <v>0</v>
      </c>
      <c r="L259" s="10">
        <f t="shared" si="11"/>
        <v>0</v>
      </c>
      <c r="M259" s="10"/>
    </row>
    <row r="260" spans="8:13">
      <c r="H260" s="10"/>
      <c r="J260" s="10">
        <f t="shared" si="9"/>
        <v>0</v>
      </c>
      <c r="K260" s="10">
        <f t="shared" si="10"/>
        <v>0</v>
      </c>
      <c r="L260" s="10">
        <f t="shared" si="11"/>
        <v>0</v>
      </c>
      <c r="M260" s="10"/>
    </row>
    <row r="261" spans="8:13">
      <c r="H261" s="10"/>
      <c r="J261" s="10">
        <f t="shared" si="9"/>
        <v>0</v>
      </c>
      <c r="K261" s="10">
        <f t="shared" si="10"/>
        <v>0</v>
      </c>
      <c r="L261" s="10">
        <f t="shared" si="11"/>
        <v>0</v>
      </c>
      <c r="M261" s="10"/>
    </row>
    <row r="262" spans="8:13">
      <c r="H262" s="10"/>
      <c r="J262" s="10">
        <f t="shared" si="9"/>
        <v>0</v>
      </c>
      <c r="K262" s="10">
        <f t="shared" si="10"/>
        <v>0</v>
      </c>
      <c r="L262" s="10">
        <f t="shared" si="11"/>
        <v>0</v>
      </c>
      <c r="M262" s="10"/>
    </row>
    <row r="263" spans="8:13">
      <c r="H263" s="10"/>
      <c r="J263" s="10">
        <f t="shared" si="9"/>
        <v>0</v>
      </c>
      <c r="K263" s="10">
        <f t="shared" si="10"/>
        <v>0</v>
      </c>
      <c r="L263" s="10">
        <f t="shared" si="11"/>
        <v>0</v>
      </c>
      <c r="M263" s="10"/>
    </row>
    <row r="264" spans="8:13">
      <c r="H264" s="10"/>
      <c r="J264" s="10">
        <f t="shared" si="9"/>
        <v>0</v>
      </c>
      <c r="K264" s="10">
        <f t="shared" si="10"/>
        <v>0</v>
      </c>
      <c r="L264" s="10">
        <f t="shared" si="11"/>
        <v>0</v>
      </c>
      <c r="M264" s="10"/>
    </row>
    <row r="265" spans="8:13">
      <c r="H265" s="10"/>
      <c r="J265" s="10">
        <f t="shared" si="9"/>
        <v>0</v>
      </c>
      <c r="K265" s="10">
        <f t="shared" si="10"/>
        <v>0</v>
      </c>
      <c r="L265" s="10">
        <f t="shared" si="11"/>
        <v>0</v>
      </c>
      <c r="M265" s="10"/>
    </row>
    <row r="266" spans="8:13">
      <c r="H266" s="10"/>
      <c r="J266" s="10">
        <f t="shared" si="9"/>
        <v>0</v>
      </c>
      <c r="K266" s="10">
        <f t="shared" si="10"/>
        <v>0</v>
      </c>
      <c r="L266" s="10">
        <f t="shared" si="11"/>
        <v>0</v>
      </c>
      <c r="M266" s="10"/>
    </row>
    <row r="267" spans="8:13">
      <c r="H267" s="10"/>
      <c r="J267" s="10">
        <f t="shared" si="9"/>
        <v>0</v>
      </c>
      <c r="K267" s="10">
        <f t="shared" si="10"/>
        <v>0</v>
      </c>
      <c r="L267" s="10">
        <f t="shared" si="11"/>
        <v>0</v>
      </c>
      <c r="M267" s="10"/>
    </row>
    <row r="268" spans="8:13">
      <c r="H268" s="10"/>
      <c r="J268" s="10">
        <f t="shared" si="9"/>
        <v>0</v>
      </c>
      <c r="K268" s="10">
        <f t="shared" si="10"/>
        <v>0</v>
      </c>
      <c r="L268" s="10">
        <f t="shared" si="11"/>
        <v>0</v>
      </c>
      <c r="M268" s="10"/>
    </row>
    <row r="269" spans="8:13">
      <c r="H269" s="10"/>
      <c r="J269" s="10">
        <f t="shared" si="9"/>
        <v>0</v>
      </c>
      <c r="K269" s="10">
        <f t="shared" si="10"/>
        <v>0</v>
      </c>
      <c r="L269" s="10">
        <f t="shared" si="11"/>
        <v>0</v>
      </c>
      <c r="M269" s="10"/>
    </row>
    <row r="270" spans="8:13">
      <c r="H270" s="10"/>
      <c r="J270" s="10">
        <f t="shared" si="9"/>
        <v>0</v>
      </c>
      <c r="K270" s="10">
        <f t="shared" si="10"/>
        <v>0</v>
      </c>
      <c r="L270" s="10">
        <f t="shared" si="11"/>
        <v>0</v>
      </c>
      <c r="M270" s="10"/>
    </row>
    <row r="271" spans="8:13">
      <c r="H271" s="10"/>
      <c r="J271" s="10">
        <f t="shared" ref="J271:J334" si="12">IF(I271="N",J270-H271,J270)</f>
        <v>0</v>
      </c>
      <c r="K271" s="10">
        <f t="shared" ref="K271:K334" si="13">IF(I271="Y",K270-H271,K270)</f>
        <v>0</v>
      </c>
      <c r="L271" s="10">
        <f t="shared" ref="L271:L334" si="14">L270-H271</f>
        <v>0</v>
      </c>
      <c r="M271" s="10"/>
    </row>
    <row r="272" spans="8:13">
      <c r="H272" s="10"/>
      <c r="J272" s="10">
        <f t="shared" si="12"/>
        <v>0</v>
      </c>
      <c r="K272" s="10">
        <f t="shared" si="13"/>
        <v>0</v>
      </c>
      <c r="L272" s="10">
        <f t="shared" si="14"/>
        <v>0</v>
      </c>
      <c r="M272" s="10"/>
    </row>
    <row r="273" spans="8:13">
      <c r="H273" s="10"/>
      <c r="J273" s="10">
        <f t="shared" si="12"/>
        <v>0</v>
      </c>
      <c r="K273" s="10">
        <f t="shared" si="13"/>
        <v>0</v>
      </c>
      <c r="L273" s="10">
        <f t="shared" si="14"/>
        <v>0</v>
      </c>
      <c r="M273" s="10"/>
    </row>
    <row r="274" spans="8:13">
      <c r="H274" s="10"/>
      <c r="J274" s="10">
        <f t="shared" si="12"/>
        <v>0</v>
      </c>
      <c r="K274" s="10">
        <f t="shared" si="13"/>
        <v>0</v>
      </c>
      <c r="L274" s="10">
        <f t="shared" si="14"/>
        <v>0</v>
      </c>
      <c r="M274" s="10"/>
    </row>
    <row r="275" spans="8:13">
      <c r="H275" s="10"/>
      <c r="J275" s="10">
        <f t="shared" si="12"/>
        <v>0</v>
      </c>
      <c r="K275" s="10">
        <f t="shared" si="13"/>
        <v>0</v>
      </c>
      <c r="L275" s="10">
        <f t="shared" si="14"/>
        <v>0</v>
      </c>
      <c r="M275" s="10"/>
    </row>
    <row r="276" spans="8:13">
      <c r="H276" s="10"/>
      <c r="J276" s="10">
        <f t="shared" si="12"/>
        <v>0</v>
      </c>
      <c r="K276" s="10">
        <f t="shared" si="13"/>
        <v>0</v>
      </c>
      <c r="L276" s="10">
        <f t="shared" si="14"/>
        <v>0</v>
      </c>
      <c r="M276" s="10"/>
    </row>
    <row r="277" spans="8:13">
      <c r="H277" s="10"/>
      <c r="J277" s="10">
        <f t="shared" si="12"/>
        <v>0</v>
      </c>
      <c r="K277" s="10">
        <f t="shared" si="13"/>
        <v>0</v>
      </c>
      <c r="L277" s="10">
        <f t="shared" si="14"/>
        <v>0</v>
      </c>
      <c r="M277" s="10"/>
    </row>
    <row r="278" spans="8:13">
      <c r="H278" s="10"/>
      <c r="J278" s="10">
        <f t="shared" si="12"/>
        <v>0</v>
      </c>
      <c r="K278" s="10">
        <f t="shared" si="13"/>
        <v>0</v>
      </c>
      <c r="L278" s="10">
        <f t="shared" si="14"/>
        <v>0</v>
      </c>
      <c r="M278" s="10"/>
    </row>
    <row r="279" spans="8:13">
      <c r="H279" s="10"/>
      <c r="J279" s="10">
        <f t="shared" si="12"/>
        <v>0</v>
      </c>
      <c r="K279" s="10">
        <f t="shared" si="13"/>
        <v>0</v>
      </c>
      <c r="L279" s="10">
        <f t="shared" si="14"/>
        <v>0</v>
      </c>
      <c r="M279" s="10"/>
    </row>
    <row r="280" spans="8:13">
      <c r="H280" s="10"/>
      <c r="J280" s="10">
        <f t="shared" si="12"/>
        <v>0</v>
      </c>
      <c r="K280" s="10">
        <f t="shared" si="13"/>
        <v>0</v>
      </c>
      <c r="L280" s="10">
        <f t="shared" si="14"/>
        <v>0</v>
      </c>
      <c r="M280" s="10"/>
    </row>
    <row r="281" spans="8:13">
      <c r="H281" s="10"/>
      <c r="J281" s="10">
        <f t="shared" si="12"/>
        <v>0</v>
      </c>
      <c r="K281" s="10">
        <f t="shared" si="13"/>
        <v>0</v>
      </c>
      <c r="L281" s="10">
        <f t="shared" si="14"/>
        <v>0</v>
      </c>
      <c r="M281" s="10"/>
    </row>
    <row r="282" spans="8:13">
      <c r="H282" s="10"/>
      <c r="J282" s="10">
        <f t="shared" si="12"/>
        <v>0</v>
      </c>
      <c r="K282" s="10">
        <f t="shared" si="13"/>
        <v>0</v>
      </c>
      <c r="L282" s="10">
        <f t="shared" si="14"/>
        <v>0</v>
      </c>
      <c r="M282" s="10"/>
    </row>
    <row r="283" spans="8:13">
      <c r="H283" s="10"/>
      <c r="J283" s="10">
        <f t="shared" si="12"/>
        <v>0</v>
      </c>
      <c r="K283" s="10">
        <f t="shared" si="13"/>
        <v>0</v>
      </c>
      <c r="L283" s="10">
        <f t="shared" si="14"/>
        <v>0</v>
      </c>
      <c r="M283" s="10"/>
    </row>
    <row r="284" spans="8:13">
      <c r="H284" s="10"/>
      <c r="J284" s="10">
        <f t="shared" si="12"/>
        <v>0</v>
      </c>
      <c r="K284" s="10">
        <f t="shared" si="13"/>
        <v>0</v>
      </c>
      <c r="L284" s="10">
        <f t="shared" si="14"/>
        <v>0</v>
      </c>
      <c r="M284" s="10"/>
    </row>
    <row r="285" spans="8:13">
      <c r="H285" s="10"/>
      <c r="J285" s="10">
        <f t="shared" si="12"/>
        <v>0</v>
      </c>
      <c r="K285" s="10">
        <f t="shared" si="13"/>
        <v>0</v>
      </c>
      <c r="L285" s="10">
        <f t="shared" si="14"/>
        <v>0</v>
      </c>
      <c r="M285" s="10"/>
    </row>
    <row r="286" spans="8:13">
      <c r="H286" s="10"/>
      <c r="J286" s="10">
        <f t="shared" si="12"/>
        <v>0</v>
      </c>
      <c r="K286" s="10">
        <f t="shared" si="13"/>
        <v>0</v>
      </c>
      <c r="L286" s="10">
        <f t="shared" si="14"/>
        <v>0</v>
      </c>
      <c r="M286" s="10"/>
    </row>
    <row r="287" spans="8:13">
      <c r="H287" s="10"/>
      <c r="J287" s="10">
        <f t="shared" si="12"/>
        <v>0</v>
      </c>
      <c r="K287" s="10">
        <f t="shared" si="13"/>
        <v>0</v>
      </c>
      <c r="L287" s="10">
        <f t="shared" si="14"/>
        <v>0</v>
      </c>
      <c r="M287" s="10"/>
    </row>
    <row r="288" spans="8:13">
      <c r="H288" s="10"/>
      <c r="J288" s="10">
        <f t="shared" si="12"/>
        <v>0</v>
      </c>
      <c r="K288" s="10">
        <f t="shared" si="13"/>
        <v>0</v>
      </c>
      <c r="L288" s="10">
        <f t="shared" si="14"/>
        <v>0</v>
      </c>
      <c r="M288" s="10"/>
    </row>
    <row r="289" spans="8:13">
      <c r="H289" s="10"/>
      <c r="J289" s="10">
        <f t="shared" si="12"/>
        <v>0</v>
      </c>
      <c r="K289" s="10">
        <f t="shared" si="13"/>
        <v>0</v>
      </c>
      <c r="L289" s="10">
        <f t="shared" si="14"/>
        <v>0</v>
      </c>
      <c r="M289" s="10"/>
    </row>
    <row r="290" spans="8:13">
      <c r="H290" s="10"/>
      <c r="J290" s="10">
        <f t="shared" si="12"/>
        <v>0</v>
      </c>
      <c r="K290" s="10">
        <f t="shared" si="13"/>
        <v>0</v>
      </c>
      <c r="L290" s="10">
        <f t="shared" si="14"/>
        <v>0</v>
      </c>
      <c r="M290" s="10"/>
    </row>
    <row r="291" spans="8:13">
      <c r="H291" s="10"/>
      <c r="J291" s="10">
        <f t="shared" si="12"/>
        <v>0</v>
      </c>
      <c r="K291" s="10">
        <f t="shared" si="13"/>
        <v>0</v>
      </c>
      <c r="L291" s="10">
        <f t="shared" si="14"/>
        <v>0</v>
      </c>
      <c r="M291" s="10"/>
    </row>
    <row r="292" spans="8:13">
      <c r="H292" s="10"/>
      <c r="J292" s="10">
        <f t="shared" si="12"/>
        <v>0</v>
      </c>
      <c r="K292" s="10">
        <f t="shared" si="13"/>
        <v>0</v>
      </c>
      <c r="L292" s="10">
        <f t="shared" si="14"/>
        <v>0</v>
      </c>
      <c r="M292" s="10"/>
    </row>
    <row r="293" spans="8:13">
      <c r="H293" s="10"/>
      <c r="J293" s="10">
        <f t="shared" si="12"/>
        <v>0</v>
      </c>
      <c r="K293" s="10">
        <f t="shared" si="13"/>
        <v>0</v>
      </c>
      <c r="L293" s="10">
        <f t="shared" si="14"/>
        <v>0</v>
      </c>
      <c r="M293" s="10"/>
    </row>
    <row r="294" spans="8:13">
      <c r="H294" s="10"/>
      <c r="J294" s="10">
        <f t="shared" si="12"/>
        <v>0</v>
      </c>
      <c r="K294" s="10">
        <f t="shared" si="13"/>
        <v>0</v>
      </c>
      <c r="L294" s="10">
        <f t="shared" si="14"/>
        <v>0</v>
      </c>
      <c r="M294" s="10"/>
    </row>
    <row r="295" spans="8:13">
      <c r="H295" s="10"/>
      <c r="J295" s="10">
        <f t="shared" si="12"/>
        <v>0</v>
      </c>
      <c r="K295" s="10">
        <f t="shared" si="13"/>
        <v>0</v>
      </c>
      <c r="L295" s="10">
        <f t="shared" si="14"/>
        <v>0</v>
      </c>
      <c r="M295" s="10"/>
    </row>
    <row r="296" spans="8:13">
      <c r="H296" s="10"/>
      <c r="J296" s="10">
        <f t="shared" si="12"/>
        <v>0</v>
      </c>
      <c r="K296" s="10">
        <f t="shared" si="13"/>
        <v>0</v>
      </c>
      <c r="L296" s="10">
        <f t="shared" si="14"/>
        <v>0</v>
      </c>
      <c r="M296" s="10"/>
    </row>
    <row r="297" spans="8:13">
      <c r="H297" s="10"/>
      <c r="J297" s="10">
        <f t="shared" si="12"/>
        <v>0</v>
      </c>
      <c r="K297" s="10">
        <f t="shared" si="13"/>
        <v>0</v>
      </c>
      <c r="L297" s="10">
        <f t="shared" si="14"/>
        <v>0</v>
      </c>
      <c r="M297" s="10"/>
    </row>
    <row r="298" spans="8:13">
      <c r="H298" s="10"/>
      <c r="J298" s="10">
        <f t="shared" si="12"/>
        <v>0</v>
      </c>
      <c r="K298" s="10">
        <f t="shared" si="13"/>
        <v>0</v>
      </c>
      <c r="L298" s="10">
        <f t="shared" si="14"/>
        <v>0</v>
      </c>
      <c r="M298" s="10"/>
    </row>
    <row r="299" spans="8:13">
      <c r="H299" s="10"/>
      <c r="J299" s="10">
        <f t="shared" si="12"/>
        <v>0</v>
      </c>
      <c r="K299" s="10">
        <f t="shared" si="13"/>
        <v>0</v>
      </c>
      <c r="L299" s="10">
        <f t="shared" si="14"/>
        <v>0</v>
      </c>
      <c r="M299" s="10"/>
    </row>
    <row r="300" spans="8:13">
      <c r="H300" s="10"/>
      <c r="J300" s="10">
        <f t="shared" si="12"/>
        <v>0</v>
      </c>
      <c r="K300" s="10">
        <f t="shared" si="13"/>
        <v>0</v>
      </c>
      <c r="L300" s="10">
        <f t="shared" si="14"/>
        <v>0</v>
      </c>
      <c r="M300" s="10"/>
    </row>
    <row r="301" spans="8:13">
      <c r="H301" s="10"/>
      <c r="J301" s="10">
        <f t="shared" si="12"/>
        <v>0</v>
      </c>
      <c r="K301" s="10">
        <f t="shared" si="13"/>
        <v>0</v>
      </c>
      <c r="L301" s="10">
        <f t="shared" si="14"/>
        <v>0</v>
      </c>
      <c r="M301" s="10"/>
    </row>
    <row r="302" spans="8:13">
      <c r="H302" s="10"/>
      <c r="J302" s="10">
        <f t="shared" si="12"/>
        <v>0</v>
      </c>
      <c r="K302" s="10">
        <f t="shared" si="13"/>
        <v>0</v>
      </c>
      <c r="L302" s="10">
        <f t="shared" si="14"/>
        <v>0</v>
      </c>
      <c r="M302" s="10"/>
    </row>
    <row r="303" spans="8:13">
      <c r="H303" s="10"/>
      <c r="J303" s="10">
        <f t="shared" si="12"/>
        <v>0</v>
      </c>
      <c r="K303" s="10">
        <f t="shared" si="13"/>
        <v>0</v>
      </c>
      <c r="L303" s="10">
        <f t="shared" si="14"/>
        <v>0</v>
      </c>
      <c r="M303" s="10"/>
    </row>
    <row r="304" spans="8:13">
      <c r="H304" s="10"/>
      <c r="J304" s="10">
        <f t="shared" si="12"/>
        <v>0</v>
      </c>
      <c r="K304" s="10">
        <f t="shared" si="13"/>
        <v>0</v>
      </c>
      <c r="L304" s="10">
        <f t="shared" si="14"/>
        <v>0</v>
      </c>
      <c r="M304" s="10"/>
    </row>
    <row r="305" spans="8:13">
      <c r="H305" s="10"/>
      <c r="J305" s="10">
        <f t="shared" si="12"/>
        <v>0</v>
      </c>
      <c r="K305" s="10">
        <f t="shared" si="13"/>
        <v>0</v>
      </c>
      <c r="L305" s="10">
        <f t="shared" si="14"/>
        <v>0</v>
      </c>
      <c r="M305" s="10"/>
    </row>
    <row r="306" spans="8:13">
      <c r="H306" s="10"/>
      <c r="J306" s="10">
        <f t="shared" si="12"/>
        <v>0</v>
      </c>
      <c r="K306" s="10">
        <f t="shared" si="13"/>
        <v>0</v>
      </c>
      <c r="L306" s="10">
        <f t="shared" si="14"/>
        <v>0</v>
      </c>
      <c r="M306" s="10"/>
    </row>
    <row r="307" spans="8:13">
      <c r="H307" s="10"/>
      <c r="J307" s="10">
        <f t="shared" si="12"/>
        <v>0</v>
      </c>
      <c r="K307" s="10">
        <f t="shared" si="13"/>
        <v>0</v>
      </c>
      <c r="L307" s="10">
        <f t="shared" si="14"/>
        <v>0</v>
      </c>
      <c r="M307" s="10"/>
    </row>
    <row r="308" spans="8:13">
      <c r="H308" s="10"/>
      <c r="J308" s="10">
        <f t="shared" si="12"/>
        <v>0</v>
      </c>
      <c r="K308" s="10">
        <f t="shared" si="13"/>
        <v>0</v>
      </c>
      <c r="L308" s="10">
        <f t="shared" si="14"/>
        <v>0</v>
      </c>
      <c r="M308" s="10"/>
    </row>
    <row r="309" spans="8:13">
      <c r="H309" s="10"/>
      <c r="J309" s="10">
        <f t="shared" si="12"/>
        <v>0</v>
      </c>
      <c r="K309" s="10">
        <f t="shared" si="13"/>
        <v>0</v>
      </c>
      <c r="L309" s="10">
        <f t="shared" si="14"/>
        <v>0</v>
      </c>
      <c r="M309" s="10"/>
    </row>
    <row r="310" spans="8:13">
      <c r="H310" s="10"/>
      <c r="J310" s="10">
        <f t="shared" si="12"/>
        <v>0</v>
      </c>
      <c r="K310" s="10">
        <f t="shared" si="13"/>
        <v>0</v>
      </c>
      <c r="L310" s="10">
        <f t="shared" si="14"/>
        <v>0</v>
      </c>
      <c r="M310" s="10"/>
    </row>
    <row r="311" spans="8:13">
      <c r="H311" s="10"/>
      <c r="J311" s="10">
        <f t="shared" si="12"/>
        <v>0</v>
      </c>
      <c r="K311" s="10">
        <f t="shared" si="13"/>
        <v>0</v>
      </c>
      <c r="L311" s="10">
        <f t="shared" si="14"/>
        <v>0</v>
      </c>
      <c r="M311" s="10"/>
    </row>
    <row r="312" spans="8:13">
      <c r="H312" s="10"/>
      <c r="J312" s="10">
        <f t="shared" si="12"/>
        <v>0</v>
      </c>
      <c r="K312" s="10">
        <f t="shared" si="13"/>
        <v>0</v>
      </c>
      <c r="L312" s="10">
        <f t="shared" si="14"/>
        <v>0</v>
      </c>
      <c r="M312" s="10"/>
    </row>
    <row r="313" spans="8:13">
      <c r="H313" s="10"/>
      <c r="J313" s="10">
        <f t="shared" si="12"/>
        <v>0</v>
      </c>
      <c r="K313" s="10">
        <f t="shared" si="13"/>
        <v>0</v>
      </c>
      <c r="L313" s="10">
        <f t="shared" si="14"/>
        <v>0</v>
      </c>
      <c r="M313" s="10"/>
    </row>
    <row r="314" spans="8:13">
      <c r="H314" s="10"/>
      <c r="J314" s="10">
        <f t="shared" si="12"/>
        <v>0</v>
      </c>
      <c r="K314" s="10">
        <f t="shared" si="13"/>
        <v>0</v>
      </c>
      <c r="L314" s="10">
        <f t="shared" si="14"/>
        <v>0</v>
      </c>
      <c r="M314" s="10"/>
    </row>
    <row r="315" spans="8:13">
      <c r="H315" s="10"/>
      <c r="J315" s="10">
        <f t="shared" si="12"/>
        <v>0</v>
      </c>
      <c r="K315" s="10">
        <f t="shared" si="13"/>
        <v>0</v>
      </c>
      <c r="L315" s="10">
        <f t="shared" si="14"/>
        <v>0</v>
      </c>
      <c r="M315" s="10"/>
    </row>
    <row r="316" spans="8:13">
      <c r="H316" s="10"/>
      <c r="J316" s="10">
        <f t="shared" si="12"/>
        <v>0</v>
      </c>
      <c r="K316" s="10">
        <f t="shared" si="13"/>
        <v>0</v>
      </c>
      <c r="L316" s="10">
        <f t="shared" si="14"/>
        <v>0</v>
      </c>
      <c r="M316" s="10"/>
    </row>
    <row r="317" spans="8:13">
      <c r="H317" s="10"/>
      <c r="J317" s="10">
        <f t="shared" si="12"/>
        <v>0</v>
      </c>
      <c r="K317" s="10">
        <f t="shared" si="13"/>
        <v>0</v>
      </c>
      <c r="L317" s="10">
        <f t="shared" si="14"/>
        <v>0</v>
      </c>
      <c r="M317" s="10"/>
    </row>
    <row r="318" spans="8:13">
      <c r="H318" s="10"/>
      <c r="J318" s="10">
        <f t="shared" si="12"/>
        <v>0</v>
      </c>
      <c r="K318" s="10">
        <f t="shared" si="13"/>
        <v>0</v>
      </c>
      <c r="L318" s="10">
        <f t="shared" si="14"/>
        <v>0</v>
      </c>
      <c r="M318" s="10"/>
    </row>
    <row r="319" spans="8:13">
      <c r="H319" s="10"/>
      <c r="J319" s="10">
        <f t="shared" si="12"/>
        <v>0</v>
      </c>
      <c r="K319" s="10">
        <f t="shared" si="13"/>
        <v>0</v>
      </c>
      <c r="L319" s="10">
        <f t="shared" si="14"/>
        <v>0</v>
      </c>
      <c r="M319" s="10"/>
    </row>
    <row r="320" spans="8:13">
      <c r="H320" s="10"/>
      <c r="J320" s="10">
        <f t="shared" si="12"/>
        <v>0</v>
      </c>
      <c r="K320" s="10">
        <f t="shared" si="13"/>
        <v>0</v>
      </c>
      <c r="L320" s="10">
        <f t="shared" si="14"/>
        <v>0</v>
      </c>
      <c r="M320" s="10"/>
    </row>
    <row r="321" spans="8:13">
      <c r="H321" s="10"/>
      <c r="J321" s="10">
        <f t="shared" si="12"/>
        <v>0</v>
      </c>
      <c r="K321" s="10">
        <f t="shared" si="13"/>
        <v>0</v>
      </c>
      <c r="L321" s="10">
        <f t="shared" si="14"/>
        <v>0</v>
      </c>
      <c r="M321" s="10"/>
    </row>
    <row r="322" spans="8:13">
      <c r="H322" s="10"/>
      <c r="J322" s="10">
        <f t="shared" si="12"/>
        <v>0</v>
      </c>
      <c r="K322" s="10">
        <f t="shared" si="13"/>
        <v>0</v>
      </c>
      <c r="L322" s="10">
        <f t="shared" si="14"/>
        <v>0</v>
      </c>
      <c r="M322" s="10"/>
    </row>
    <row r="323" spans="8:13">
      <c r="H323" s="10"/>
      <c r="J323" s="10">
        <f t="shared" si="12"/>
        <v>0</v>
      </c>
      <c r="K323" s="10">
        <f t="shared" si="13"/>
        <v>0</v>
      </c>
      <c r="L323" s="10">
        <f t="shared" si="14"/>
        <v>0</v>
      </c>
      <c r="M323" s="10"/>
    </row>
    <row r="324" spans="8:13">
      <c r="H324" s="10"/>
      <c r="J324" s="10">
        <f t="shared" si="12"/>
        <v>0</v>
      </c>
      <c r="K324" s="10">
        <f t="shared" si="13"/>
        <v>0</v>
      </c>
      <c r="L324" s="10">
        <f t="shared" si="14"/>
        <v>0</v>
      </c>
      <c r="M324" s="10"/>
    </row>
    <row r="325" spans="8:13">
      <c r="H325" s="10"/>
      <c r="J325" s="10">
        <f t="shared" si="12"/>
        <v>0</v>
      </c>
      <c r="K325" s="10">
        <f t="shared" si="13"/>
        <v>0</v>
      </c>
      <c r="L325" s="10">
        <f t="shared" si="14"/>
        <v>0</v>
      </c>
      <c r="M325" s="10"/>
    </row>
    <row r="326" spans="8:13">
      <c r="H326" s="10"/>
      <c r="J326" s="10">
        <f t="shared" si="12"/>
        <v>0</v>
      </c>
      <c r="K326" s="10">
        <f t="shared" si="13"/>
        <v>0</v>
      </c>
      <c r="L326" s="10">
        <f t="shared" si="14"/>
        <v>0</v>
      </c>
      <c r="M326" s="10"/>
    </row>
    <row r="327" spans="8:13">
      <c r="H327" s="10"/>
      <c r="J327" s="10">
        <f t="shared" si="12"/>
        <v>0</v>
      </c>
      <c r="K327" s="10">
        <f t="shared" si="13"/>
        <v>0</v>
      </c>
      <c r="L327" s="10">
        <f t="shared" si="14"/>
        <v>0</v>
      </c>
      <c r="M327" s="10"/>
    </row>
    <row r="328" spans="8:13">
      <c r="H328" s="10"/>
      <c r="J328" s="10">
        <f t="shared" si="12"/>
        <v>0</v>
      </c>
      <c r="K328" s="10">
        <f t="shared" si="13"/>
        <v>0</v>
      </c>
      <c r="L328" s="10">
        <f t="shared" si="14"/>
        <v>0</v>
      </c>
      <c r="M328" s="10"/>
    </row>
    <row r="329" spans="8:13">
      <c r="H329" s="10"/>
      <c r="J329" s="10">
        <f t="shared" si="12"/>
        <v>0</v>
      </c>
      <c r="K329" s="10">
        <f t="shared" si="13"/>
        <v>0</v>
      </c>
      <c r="L329" s="10">
        <f t="shared" si="14"/>
        <v>0</v>
      </c>
      <c r="M329" s="10"/>
    </row>
    <row r="330" spans="8:13">
      <c r="H330" s="10"/>
      <c r="J330" s="10">
        <f t="shared" si="12"/>
        <v>0</v>
      </c>
      <c r="K330" s="10">
        <f t="shared" si="13"/>
        <v>0</v>
      </c>
      <c r="L330" s="10">
        <f t="shared" si="14"/>
        <v>0</v>
      </c>
      <c r="M330" s="10"/>
    </row>
    <row r="331" spans="8:13">
      <c r="H331" s="10"/>
      <c r="J331" s="10">
        <f t="shared" si="12"/>
        <v>0</v>
      </c>
      <c r="K331" s="10">
        <f t="shared" si="13"/>
        <v>0</v>
      </c>
      <c r="L331" s="10">
        <f t="shared" si="14"/>
        <v>0</v>
      </c>
      <c r="M331" s="10"/>
    </row>
    <row r="332" spans="8:13">
      <c r="H332" s="10"/>
      <c r="J332" s="10">
        <f t="shared" si="12"/>
        <v>0</v>
      </c>
      <c r="K332" s="10">
        <f t="shared" si="13"/>
        <v>0</v>
      </c>
      <c r="L332" s="10">
        <f t="shared" si="14"/>
        <v>0</v>
      </c>
      <c r="M332" s="10"/>
    </row>
    <row r="333" spans="8:13">
      <c r="H333" s="10"/>
      <c r="J333" s="10">
        <f t="shared" si="12"/>
        <v>0</v>
      </c>
      <c r="K333" s="10">
        <f t="shared" si="13"/>
        <v>0</v>
      </c>
      <c r="L333" s="10">
        <f t="shared" si="14"/>
        <v>0</v>
      </c>
      <c r="M333" s="10"/>
    </row>
    <row r="334" spans="8:13">
      <c r="H334" s="10"/>
      <c r="J334" s="10">
        <f t="shared" si="12"/>
        <v>0</v>
      </c>
      <c r="K334" s="10">
        <f t="shared" si="13"/>
        <v>0</v>
      </c>
      <c r="L334" s="10">
        <f t="shared" si="14"/>
        <v>0</v>
      </c>
      <c r="M334" s="10"/>
    </row>
    <row r="335" spans="8:13">
      <c r="H335" s="10"/>
      <c r="J335" s="10">
        <f t="shared" ref="J335:J398" si="15">IF(I335="N",J334-H335,J334)</f>
        <v>0</v>
      </c>
      <c r="K335" s="10">
        <f t="shared" ref="K335:K398" si="16">IF(I335="Y",K334-H335,K334)</f>
        <v>0</v>
      </c>
      <c r="L335" s="10">
        <f t="shared" ref="L335:L398" si="17">L334-H335</f>
        <v>0</v>
      </c>
      <c r="M335" s="10"/>
    </row>
    <row r="336" spans="8:13">
      <c r="H336" s="10"/>
      <c r="J336" s="10">
        <f t="shared" si="15"/>
        <v>0</v>
      </c>
      <c r="K336" s="10">
        <f t="shared" si="16"/>
        <v>0</v>
      </c>
      <c r="L336" s="10">
        <f t="shared" si="17"/>
        <v>0</v>
      </c>
      <c r="M336" s="10"/>
    </row>
    <row r="337" spans="8:13">
      <c r="H337" s="10"/>
      <c r="J337" s="10">
        <f t="shared" si="15"/>
        <v>0</v>
      </c>
      <c r="K337" s="10">
        <f t="shared" si="16"/>
        <v>0</v>
      </c>
      <c r="L337" s="10">
        <f t="shared" si="17"/>
        <v>0</v>
      </c>
      <c r="M337" s="10"/>
    </row>
    <row r="338" spans="8:13">
      <c r="H338" s="10"/>
      <c r="J338" s="10">
        <f t="shared" si="15"/>
        <v>0</v>
      </c>
      <c r="K338" s="10">
        <f t="shared" si="16"/>
        <v>0</v>
      </c>
      <c r="L338" s="10">
        <f t="shared" si="17"/>
        <v>0</v>
      </c>
      <c r="M338" s="10"/>
    </row>
    <row r="339" spans="8:13">
      <c r="H339" s="10"/>
      <c r="J339" s="10">
        <f t="shared" si="15"/>
        <v>0</v>
      </c>
      <c r="K339" s="10">
        <f t="shared" si="16"/>
        <v>0</v>
      </c>
      <c r="L339" s="10">
        <f t="shared" si="17"/>
        <v>0</v>
      </c>
      <c r="M339" s="10"/>
    </row>
    <row r="340" spans="8:13">
      <c r="H340" s="10"/>
      <c r="J340" s="10">
        <f t="shared" si="15"/>
        <v>0</v>
      </c>
      <c r="K340" s="10">
        <f t="shared" si="16"/>
        <v>0</v>
      </c>
      <c r="L340" s="10">
        <f t="shared" si="17"/>
        <v>0</v>
      </c>
      <c r="M340" s="10"/>
    </row>
    <row r="341" spans="8:13">
      <c r="H341" s="10"/>
      <c r="J341" s="10">
        <f t="shared" si="15"/>
        <v>0</v>
      </c>
      <c r="K341" s="10">
        <f t="shared" si="16"/>
        <v>0</v>
      </c>
      <c r="L341" s="10">
        <f t="shared" si="17"/>
        <v>0</v>
      </c>
      <c r="M341" s="10"/>
    </row>
    <row r="342" spans="8:13">
      <c r="H342" s="10"/>
      <c r="J342" s="10">
        <f t="shared" si="15"/>
        <v>0</v>
      </c>
      <c r="K342" s="10">
        <f t="shared" si="16"/>
        <v>0</v>
      </c>
      <c r="L342" s="10">
        <f t="shared" si="17"/>
        <v>0</v>
      </c>
      <c r="M342" s="10"/>
    </row>
    <row r="343" spans="8:13">
      <c r="H343" s="10"/>
      <c r="J343" s="10">
        <f t="shared" si="15"/>
        <v>0</v>
      </c>
      <c r="K343" s="10">
        <f t="shared" si="16"/>
        <v>0</v>
      </c>
      <c r="L343" s="10">
        <f t="shared" si="17"/>
        <v>0</v>
      </c>
      <c r="M343" s="10"/>
    </row>
    <row r="344" spans="8:13">
      <c r="H344" s="10"/>
      <c r="J344" s="10">
        <f t="shared" si="15"/>
        <v>0</v>
      </c>
      <c r="K344" s="10">
        <f t="shared" si="16"/>
        <v>0</v>
      </c>
      <c r="L344" s="10">
        <f t="shared" si="17"/>
        <v>0</v>
      </c>
      <c r="M344" s="10"/>
    </row>
    <row r="345" spans="8:13">
      <c r="H345" s="10"/>
      <c r="J345" s="10">
        <f t="shared" si="15"/>
        <v>0</v>
      </c>
      <c r="K345" s="10">
        <f t="shared" si="16"/>
        <v>0</v>
      </c>
      <c r="L345" s="10">
        <f t="shared" si="17"/>
        <v>0</v>
      </c>
      <c r="M345" s="10"/>
    </row>
    <row r="346" spans="8:13">
      <c r="H346" s="10"/>
      <c r="J346" s="10">
        <f t="shared" si="15"/>
        <v>0</v>
      </c>
      <c r="K346" s="10">
        <f t="shared" si="16"/>
        <v>0</v>
      </c>
      <c r="L346" s="10">
        <f t="shared" si="17"/>
        <v>0</v>
      </c>
      <c r="M346" s="10"/>
    </row>
    <row r="347" spans="8:13">
      <c r="H347" s="10"/>
      <c r="J347" s="10">
        <f t="shared" si="15"/>
        <v>0</v>
      </c>
      <c r="K347" s="10">
        <f t="shared" si="16"/>
        <v>0</v>
      </c>
      <c r="L347" s="10">
        <f t="shared" si="17"/>
        <v>0</v>
      </c>
      <c r="M347" s="10"/>
    </row>
    <row r="348" spans="8:13">
      <c r="H348" s="10"/>
      <c r="J348" s="10">
        <f t="shared" si="15"/>
        <v>0</v>
      </c>
      <c r="K348" s="10">
        <f t="shared" si="16"/>
        <v>0</v>
      </c>
      <c r="L348" s="10">
        <f t="shared" si="17"/>
        <v>0</v>
      </c>
      <c r="M348" s="10"/>
    </row>
    <row r="349" spans="8:13">
      <c r="H349" s="10"/>
      <c r="J349" s="10">
        <f t="shared" si="15"/>
        <v>0</v>
      </c>
      <c r="K349" s="10">
        <f t="shared" si="16"/>
        <v>0</v>
      </c>
      <c r="L349" s="10">
        <f t="shared" si="17"/>
        <v>0</v>
      </c>
      <c r="M349" s="10"/>
    </row>
    <row r="350" spans="8:13">
      <c r="H350" s="10"/>
      <c r="J350" s="10">
        <f t="shared" si="15"/>
        <v>0</v>
      </c>
      <c r="K350" s="10">
        <f t="shared" si="16"/>
        <v>0</v>
      </c>
      <c r="L350" s="10">
        <f t="shared" si="17"/>
        <v>0</v>
      </c>
      <c r="M350" s="10"/>
    </row>
    <row r="351" spans="8:13">
      <c r="H351" s="10"/>
      <c r="J351" s="10">
        <f t="shared" si="15"/>
        <v>0</v>
      </c>
      <c r="K351" s="10">
        <f t="shared" si="16"/>
        <v>0</v>
      </c>
      <c r="L351" s="10">
        <f t="shared" si="17"/>
        <v>0</v>
      </c>
      <c r="M351" s="10"/>
    </row>
    <row r="352" spans="8:13">
      <c r="H352" s="10"/>
      <c r="J352" s="10">
        <f t="shared" si="15"/>
        <v>0</v>
      </c>
      <c r="K352" s="10">
        <f t="shared" si="16"/>
        <v>0</v>
      </c>
      <c r="L352" s="10">
        <f t="shared" si="17"/>
        <v>0</v>
      </c>
      <c r="M352" s="10"/>
    </row>
    <row r="353" spans="8:13">
      <c r="H353" s="10"/>
      <c r="J353" s="10">
        <f t="shared" si="15"/>
        <v>0</v>
      </c>
      <c r="K353" s="10">
        <f t="shared" si="16"/>
        <v>0</v>
      </c>
      <c r="L353" s="10">
        <f t="shared" si="17"/>
        <v>0</v>
      </c>
      <c r="M353" s="10"/>
    </row>
    <row r="354" spans="8:13">
      <c r="H354" s="10"/>
      <c r="J354" s="10">
        <f t="shared" si="15"/>
        <v>0</v>
      </c>
      <c r="K354" s="10">
        <f t="shared" si="16"/>
        <v>0</v>
      </c>
      <c r="L354" s="10">
        <f t="shared" si="17"/>
        <v>0</v>
      </c>
      <c r="M354" s="10"/>
    </row>
    <row r="355" spans="8:13">
      <c r="H355" s="10"/>
      <c r="J355" s="10">
        <f t="shared" si="15"/>
        <v>0</v>
      </c>
      <c r="K355" s="10">
        <f t="shared" si="16"/>
        <v>0</v>
      </c>
      <c r="L355" s="10">
        <f t="shared" si="17"/>
        <v>0</v>
      </c>
      <c r="M355" s="10"/>
    </row>
    <row r="356" spans="8:13">
      <c r="H356" s="10"/>
      <c r="J356" s="10">
        <f t="shared" si="15"/>
        <v>0</v>
      </c>
      <c r="K356" s="10">
        <f t="shared" si="16"/>
        <v>0</v>
      </c>
      <c r="L356" s="10">
        <f t="shared" si="17"/>
        <v>0</v>
      </c>
      <c r="M356" s="10"/>
    </row>
    <row r="357" spans="8:13">
      <c r="H357" s="10"/>
      <c r="J357" s="10">
        <f t="shared" si="15"/>
        <v>0</v>
      </c>
      <c r="K357" s="10">
        <f t="shared" si="16"/>
        <v>0</v>
      </c>
      <c r="L357" s="10">
        <f t="shared" si="17"/>
        <v>0</v>
      </c>
      <c r="M357" s="10"/>
    </row>
    <row r="358" spans="8:13">
      <c r="H358" s="10"/>
      <c r="J358" s="10">
        <f t="shared" si="15"/>
        <v>0</v>
      </c>
      <c r="K358" s="10">
        <f t="shared" si="16"/>
        <v>0</v>
      </c>
      <c r="L358" s="10">
        <f t="shared" si="17"/>
        <v>0</v>
      </c>
      <c r="M358" s="10"/>
    </row>
    <row r="359" spans="8:13">
      <c r="H359" s="10"/>
      <c r="J359" s="10">
        <f t="shared" si="15"/>
        <v>0</v>
      </c>
      <c r="K359" s="10">
        <f t="shared" si="16"/>
        <v>0</v>
      </c>
      <c r="L359" s="10">
        <f t="shared" si="17"/>
        <v>0</v>
      </c>
      <c r="M359" s="10"/>
    </row>
    <row r="360" spans="8:13">
      <c r="H360" s="10"/>
      <c r="J360" s="10">
        <f t="shared" si="15"/>
        <v>0</v>
      </c>
      <c r="K360" s="10">
        <f t="shared" si="16"/>
        <v>0</v>
      </c>
      <c r="L360" s="10">
        <f t="shared" si="17"/>
        <v>0</v>
      </c>
      <c r="M360" s="10"/>
    </row>
    <row r="361" spans="8:13">
      <c r="H361" s="10"/>
      <c r="J361" s="10">
        <f t="shared" si="15"/>
        <v>0</v>
      </c>
      <c r="K361" s="10">
        <f t="shared" si="16"/>
        <v>0</v>
      </c>
      <c r="L361" s="10">
        <f t="shared" si="17"/>
        <v>0</v>
      </c>
      <c r="M361" s="10"/>
    </row>
    <row r="362" spans="8:13">
      <c r="H362" s="10"/>
      <c r="J362" s="10">
        <f t="shared" si="15"/>
        <v>0</v>
      </c>
      <c r="K362" s="10">
        <f t="shared" si="16"/>
        <v>0</v>
      </c>
      <c r="L362" s="10">
        <f t="shared" si="17"/>
        <v>0</v>
      </c>
      <c r="M362" s="10"/>
    </row>
    <row r="363" spans="8:13">
      <c r="H363" s="10"/>
      <c r="J363" s="10">
        <f t="shared" si="15"/>
        <v>0</v>
      </c>
      <c r="K363" s="10">
        <f t="shared" si="16"/>
        <v>0</v>
      </c>
      <c r="L363" s="10">
        <f t="shared" si="17"/>
        <v>0</v>
      </c>
      <c r="M363" s="10"/>
    </row>
    <row r="364" spans="8:13">
      <c r="H364" s="10"/>
      <c r="J364" s="10">
        <f t="shared" si="15"/>
        <v>0</v>
      </c>
      <c r="K364" s="10">
        <f t="shared" si="16"/>
        <v>0</v>
      </c>
      <c r="L364" s="10">
        <f t="shared" si="17"/>
        <v>0</v>
      </c>
      <c r="M364" s="10"/>
    </row>
    <row r="365" spans="8:13">
      <c r="H365" s="10"/>
      <c r="J365" s="10">
        <f t="shared" si="15"/>
        <v>0</v>
      </c>
      <c r="K365" s="10">
        <f t="shared" si="16"/>
        <v>0</v>
      </c>
      <c r="L365" s="10">
        <f t="shared" si="17"/>
        <v>0</v>
      </c>
      <c r="M365" s="10"/>
    </row>
    <row r="366" spans="8:13">
      <c r="H366" s="10"/>
      <c r="J366" s="10">
        <f t="shared" si="15"/>
        <v>0</v>
      </c>
      <c r="K366" s="10">
        <f t="shared" si="16"/>
        <v>0</v>
      </c>
      <c r="L366" s="10">
        <f t="shared" si="17"/>
        <v>0</v>
      </c>
      <c r="M366" s="10"/>
    </row>
    <row r="367" spans="8:13">
      <c r="H367" s="10"/>
      <c r="J367" s="10">
        <f t="shared" si="15"/>
        <v>0</v>
      </c>
      <c r="K367" s="10">
        <f t="shared" si="16"/>
        <v>0</v>
      </c>
      <c r="L367" s="10">
        <f t="shared" si="17"/>
        <v>0</v>
      </c>
      <c r="M367" s="10"/>
    </row>
    <row r="368" spans="8:13">
      <c r="H368" s="10"/>
      <c r="J368" s="10">
        <f t="shared" si="15"/>
        <v>0</v>
      </c>
      <c r="K368" s="10">
        <f t="shared" si="16"/>
        <v>0</v>
      </c>
      <c r="L368" s="10">
        <f t="shared" si="17"/>
        <v>0</v>
      </c>
      <c r="M368" s="10"/>
    </row>
    <row r="369" spans="8:13">
      <c r="H369" s="10"/>
      <c r="J369" s="10">
        <f t="shared" si="15"/>
        <v>0</v>
      </c>
      <c r="K369" s="10">
        <f t="shared" si="16"/>
        <v>0</v>
      </c>
      <c r="L369" s="10">
        <f t="shared" si="17"/>
        <v>0</v>
      </c>
      <c r="M369" s="10"/>
    </row>
    <row r="370" spans="8:13">
      <c r="H370" s="10"/>
      <c r="J370" s="10">
        <f t="shared" si="15"/>
        <v>0</v>
      </c>
      <c r="K370" s="10">
        <f t="shared" si="16"/>
        <v>0</v>
      </c>
      <c r="L370" s="10">
        <f t="shared" si="17"/>
        <v>0</v>
      </c>
      <c r="M370" s="10"/>
    </row>
    <row r="371" spans="8:13">
      <c r="H371" s="10"/>
      <c r="J371" s="10">
        <f t="shared" si="15"/>
        <v>0</v>
      </c>
      <c r="K371" s="10">
        <f t="shared" si="16"/>
        <v>0</v>
      </c>
      <c r="L371" s="10">
        <f t="shared" si="17"/>
        <v>0</v>
      </c>
      <c r="M371" s="10"/>
    </row>
    <row r="372" spans="8:13">
      <c r="H372" s="10"/>
      <c r="J372" s="10">
        <f t="shared" si="15"/>
        <v>0</v>
      </c>
      <c r="K372" s="10">
        <f t="shared" si="16"/>
        <v>0</v>
      </c>
      <c r="L372" s="10">
        <f t="shared" si="17"/>
        <v>0</v>
      </c>
      <c r="M372" s="10"/>
    </row>
    <row r="373" spans="8:13">
      <c r="H373" s="10"/>
      <c r="J373" s="10">
        <f t="shared" si="15"/>
        <v>0</v>
      </c>
      <c r="K373" s="10">
        <f t="shared" si="16"/>
        <v>0</v>
      </c>
      <c r="L373" s="10">
        <f t="shared" si="17"/>
        <v>0</v>
      </c>
      <c r="M373" s="10"/>
    </row>
    <row r="374" spans="8:13">
      <c r="H374" s="10"/>
      <c r="J374" s="10">
        <f t="shared" si="15"/>
        <v>0</v>
      </c>
      <c r="K374" s="10">
        <f t="shared" si="16"/>
        <v>0</v>
      </c>
      <c r="L374" s="10">
        <f t="shared" si="17"/>
        <v>0</v>
      </c>
      <c r="M374" s="10"/>
    </row>
    <row r="375" spans="8:13">
      <c r="H375" s="10"/>
      <c r="J375" s="10">
        <f t="shared" si="15"/>
        <v>0</v>
      </c>
      <c r="K375" s="10">
        <f t="shared" si="16"/>
        <v>0</v>
      </c>
      <c r="L375" s="10">
        <f t="shared" si="17"/>
        <v>0</v>
      </c>
      <c r="M375" s="10"/>
    </row>
    <row r="376" spans="8:13">
      <c r="H376" s="10"/>
      <c r="J376" s="10">
        <f t="shared" si="15"/>
        <v>0</v>
      </c>
      <c r="K376" s="10">
        <f t="shared" si="16"/>
        <v>0</v>
      </c>
      <c r="L376" s="10">
        <f t="shared" si="17"/>
        <v>0</v>
      </c>
      <c r="M376" s="10"/>
    </row>
    <row r="377" spans="8:13">
      <c r="H377" s="10"/>
      <c r="J377" s="10">
        <f t="shared" si="15"/>
        <v>0</v>
      </c>
      <c r="K377" s="10">
        <f t="shared" si="16"/>
        <v>0</v>
      </c>
      <c r="L377" s="10">
        <f t="shared" si="17"/>
        <v>0</v>
      </c>
      <c r="M377" s="10"/>
    </row>
    <row r="378" spans="8:13">
      <c r="H378" s="10"/>
      <c r="J378" s="10">
        <f t="shared" si="15"/>
        <v>0</v>
      </c>
      <c r="K378" s="10">
        <f t="shared" si="16"/>
        <v>0</v>
      </c>
      <c r="L378" s="10">
        <f t="shared" si="17"/>
        <v>0</v>
      </c>
      <c r="M378" s="10"/>
    </row>
    <row r="379" spans="8:13">
      <c r="H379" s="10"/>
      <c r="J379" s="10">
        <f t="shared" si="15"/>
        <v>0</v>
      </c>
      <c r="K379" s="10">
        <f t="shared" si="16"/>
        <v>0</v>
      </c>
      <c r="L379" s="10">
        <f t="shared" si="17"/>
        <v>0</v>
      </c>
      <c r="M379" s="10"/>
    </row>
    <row r="380" spans="8:13">
      <c r="H380" s="10"/>
      <c r="J380" s="10">
        <f t="shared" si="15"/>
        <v>0</v>
      </c>
      <c r="K380" s="10">
        <f t="shared" si="16"/>
        <v>0</v>
      </c>
      <c r="L380" s="10">
        <f t="shared" si="17"/>
        <v>0</v>
      </c>
      <c r="M380" s="10"/>
    </row>
    <row r="381" spans="8:13">
      <c r="H381" s="10"/>
      <c r="J381" s="10">
        <f t="shared" si="15"/>
        <v>0</v>
      </c>
      <c r="K381" s="10">
        <f t="shared" si="16"/>
        <v>0</v>
      </c>
      <c r="L381" s="10">
        <f t="shared" si="17"/>
        <v>0</v>
      </c>
      <c r="M381" s="10"/>
    </row>
    <row r="382" spans="8:13">
      <c r="H382" s="10"/>
      <c r="J382" s="10">
        <f t="shared" si="15"/>
        <v>0</v>
      </c>
      <c r="K382" s="10">
        <f t="shared" si="16"/>
        <v>0</v>
      </c>
      <c r="L382" s="10">
        <f t="shared" si="17"/>
        <v>0</v>
      </c>
      <c r="M382" s="10"/>
    </row>
    <row r="383" spans="8:13">
      <c r="H383" s="10"/>
      <c r="J383" s="10">
        <f t="shared" si="15"/>
        <v>0</v>
      </c>
      <c r="K383" s="10">
        <f t="shared" si="16"/>
        <v>0</v>
      </c>
      <c r="L383" s="10">
        <f t="shared" si="17"/>
        <v>0</v>
      </c>
      <c r="M383" s="10"/>
    </row>
    <row r="384" spans="8:13">
      <c r="H384" s="10"/>
      <c r="J384" s="10">
        <f t="shared" si="15"/>
        <v>0</v>
      </c>
      <c r="K384" s="10">
        <f t="shared" si="16"/>
        <v>0</v>
      </c>
      <c r="L384" s="10">
        <f t="shared" si="17"/>
        <v>0</v>
      </c>
      <c r="M384" s="10"/>
    </row>
    <row r="385" spans="8:13">
      <c r="H385" s="10"/>
      <c r="J385" s="10">
        <f t="shared" si="15"/>
        <v>0</v>
      </c>
      <c r="K385" s="10">
        <f t="shared" si="16"/>
        <v>0</v>
      </c>
      <c r="L385" s="10">
        <f t="shared" si="17"/>
        <v>0</v>
      </c>
      <c r="M385" s="10"/>
    </row>
    <row r="386" spans="8:13">
      <c r="H386" s="10"/>
      <c r="J386" s="10">
        <f t="shared" si="15"/>
        <v>0</v>
      </c>
      <c r="K386" s="10">
        <f t="shared" si="16"/>
        <v>0</v>
      </c>
      <c r="L386" s="10">
        <f t="shared" si="17"/>
        <v>0</v>
      </c>
      <c r="M386" s="10"/>
    </row>
    <row r="387" spans="8:13">
      <c r="H387" s="10"/>
      <c r="J387" s="10">
        <f t="shared" si="15"/>
        <v>0</v>
      </c>
      <c r="K387" s="10">
        <f t="shared" si="16"/>
        <v>0</v>
      </c>
      <c r="L387" s="10">
        <f t="shared" si="17"/>
        <v>0</v>
      </c>
      <c r="M387" s="10"/>
    </row>
    <row r="388" spans="8:13">
      <c r="H388" s="10"/>
      <c r="J388" s="10">
        <f t="shared" si="15"/>
        <v>0</v>
      </c>
      <c r="K388" s="10">
        <f t="shared" si="16"/>
        <v>0</v>
      </c>
      <c r="L388" s="10">
        <f t="shared" si="17"/>
        <v>0</v>
      </c>
      <c r="M388" s="10"/>
    </row>
    <row r="389" spans="8:13">
      <c r="H389" s="10"/>
      <c r="J389" s="10">
        <f t="shared" si="15"/>
        <v>0</v>
      </c>
      <c r="K389" s="10">
        <f t="shared" si="16"/>
        <v>0</v>
      </c>
      <c r="L389" s="10">
        <f t="shared" si="17"/>
        <v>0</v>
      </c>
      <c r="M389" s="10"/>
    </row>
    <row r="390" spans="8:13">
      <c r="H390" s="10"/>
      <c r="J390" s="10">
        <f t="shared" si="15"/>
        <v>0</v>
      </c>
      <c r="K390" s="10">
        <f t="shared" si="16"/>
        <v>0</v>
      </c>
      <c r="L390" s="10">
        <f t="shared" si="17"/>
        <v>0</v>
      </c>
      <c r="M390" s="10"/>
    </row>
    <row r="391" spans="8:13">
      <c r="H391" s="10"/>
      <c r="J391" s="10">
        <f t="shared" si="15"/>
        <v>0</v>
      </c>
      <c r="K391" s="10">
        <f t="shared" si="16"/>
        <v>0</v>
      </c>
      <c r="L391" s="10">
        <f t="shared" si="17"/>
        <v>0</v>
      </c>
      <c r="M391" s="10"/>
    </row>
    <row r="392" spans="8:13">
      <c r="H392" s="10"/>
      <c r="J392" s="10">
        <f t="shared" si="15"/>
        <v>0</v>
      </c>
      <c r="K392" s="10">
        <f t="shared" si="16"/>
        <v>0</v>
      </c>
      <c r="L392" s="10">
        <f t="shared" si="17"/>
        <v>0</v>
      </c>
      <c r="M392" s="10"/>
    </row>
    <row r="393" spans="8:13">
      <c r="H393" s="10"/>
      <c r="J393" s="10">
        <f t="shared" si="15"/>
        <v>0</v>
      </c>
      <c r="K393" s="10">
        <f t="shared" si="16"/>
        <v>0</v>
      </c>
      <c r="L393" s="10">
        <f t="shared" si="17"/>
        <v>0</v>
      </c>
      <c r="M393" s="10"/>
    </row>
    <row r="394" spans="8:13">
      <c r="H394" s="10"/>
      <c r="J394" s="10">
        <f t="shared" si="15"/>
        <v>0</v>
      </c>
      <c r="K394" s="10">
        <f t="shared" si="16"/>
        <v>0</v>
      </c>
      <c r="L394" s="10">
        <f t="shared" si="17"/>
        <v>0</v>
      </c>
      <c r="M394" s="10"/>
    </row>
    <row r="395" spans="8:13">
      <c r="H395" s="10"/>
      <c r="J395" s="10">
        <f t="shared" si="15"/>
        <v>0</v>
      </c>
      <c r="K395" s="10">
        <f t="shared" si="16"/>
        <v>0</v>
      </c>
      <c r="L395" s="10">
        <f t="shared" si="17"/>
        <v>0</v>
      </c>
      <c r="M395" s="10"/>
    </row>
    <row r="396" spans="8:13">
      <c r="H396" s="10"/>
      <c r="J396" s="10">
        <f t="shared" si="15"/>
        <v>0</v>
      </c>
      <c r="K396" s="10">
        <f t="shared" si="16"/>
        <v>0</v>
      </c>
      <c r="L396" s="10">
        <f t="shared" si="17"/>
        <v>0</v>
      </c>
      <c r="M396" s="10"/>
    </row>
    <row r="397" spans="8:13">
      <c r="H397" s="10"/>
      <c r="J397" s="10">
        <f t="shared" si="15"/>
        <v>0</v>
      </c>
      <c r="K397" s="10">
        <f t="shared" si="16"/>
        <v>0</v>
      </c>
      <c r="L397" s="10">
        <f t="shared" si="17"/>
        <v>0</v>
      </c>
      <c r="M397" s="10"/>
    </row>
    <row r="398" spans="8:13">
      <c r="H398" s="10"/>
      <c r="J398" s="10">
        <f t="shared" si="15"/>
        <v>0</v>
      </c>
      <c r="K398" s="10">
        <f t="shared" si="16"/>
        <v>0</v>
      </c>
      <c r="L398" s="10">
        <f t="shared" si="17"/>
        <v>0</v>
      </c>
      <c r="M398" s="10"/>
    </row>
    <row r="399" spans="8:13">
      <c r="H399" s="10"/>
      <c r="J399" s="10">
        <f t="shared" ref="J399:J462" si="18">IF(I399="N",J398-H399,J398)</f>
        <v>0</v>
      </c>
      <c r="K399" s="10">
        <f t="shared" ref="K399:K462" si="19">IF(I399="Y",K398-H399,K398)</f>
        <v>0</v>
      </c>
      <c r="L399" s="10">
        <f t="shared" ref="L399:L462" si="20">L398-H399</f>
        <v>0</v>
      </c>
      <c r="M399" s="10"/>
    </row>
    <row r="400" spans="8:13">
      <c r="H400" s="10"/>
      <c r="J400" s="10">
        <f t="shared" si="18"/>
        <v>0</v>
      </c>
      <c r="K400" s="10">
        <f t="shared" si="19"/>
        <v>0</v>
      </c>
      <c r="L400" s="10">
        <f t="shared" si="20"/>
        <v>0</v>
      </c>
      <c r="M400" s="10"/>
    </row>
    <row r="401" spans="8:13">
      <c r="H401" s="10"/>
      <c r="J401" s="10">
        <f t="shared" si="18"/>
        <v>0</v>
      </c>
      <c r="K401" s="10">
        <f t="shared" si="19"/>
        <v>0</v>
      </c>
      <c r="L401" s="10">
        <f t="shared" si="20"/>
        <v>0</v>
      </c>
      <c r="M401" s="10"/>
    </row>
    <row r="402" spans="8:13">
      <c r="H402" s="10"/>
      <c r="J402" s="10">
        <f t="shared" si="18"/>
        <v>0</v>
      </c>
      <c r="K402" s="10">
        <f t="shared" si="19"/>
        <v>0</v>
      </c>
      <c r="L402" s="10">
        <f t="shared" si="20"/>
        <v>0</v>
      </c>
      <c r="M402" s="10"/>
    </row>
    <row r="403" spans="8:13">
      <c r="H403" s="10"/>
      <c r="J403" s="10">
        <f t="shared" si="18"/>
        <v>0</v>
      </c>
      <c r="K403" s="10">
        <f t="shared" si="19"/>
        <v>0</v>
      </c>
      <c r="L403" s="10">
        <f t="shared" si="20"/>
        <v>0</v>
      </c>
      <c r="M403" s="10"/>
    </row>
    <row r="404" spans="8:13">
      <c r="H404" s="10"/>
      <c r="J404" s="10">
        <f t="shared" si="18"/>
        <v>0</v>
      </c>
      <c r="K404" s="10">
        <f t="shared" si="19"/>
        <v>0</v>
      </c>
      <c r="L404" s="10">
        <f t="shared" si="20"/>
        <v>0</v>
      </c>
      <c r="M404" s="10"/>
    </row>
    <row r="405" spans="8:13">
      <c r="H405" s="10"/>
      <c r="J405" s="10">
        <f t="shared" si="18"/>
        <v>0</v>
      </c>
      <c r="K405" s="10">
        <f t="shared" si="19"/>
        <v>0</v>
      </c>
      <c r="L405" s="10">
        <f t="shared" si="20"/>
        <v>0</v>
      </c>
      <c r="M405" s="10"/>
    </row>
    <row r="406" spans="8:13">
      <c r="H406" s="10"/>
      <c r="J406" s="10">
        <f t="shared" si="18"/>
        <v>0</v>
      </c>
      <c r="K406" s="10">
        <f t="shared" si="19"/>
        <v>0</v>
      </c>
      <c r="L406" s="10">
        <f t="shared" si="20"/>
        <v>0</v>
      </c>
      <c r="M406" s="10"/>
    </row>
    <row r="407" spans="8:13">
      <c r="H407" s="10"/>
      <c r="J407" s="10">
        <f t="shared" si="18"/>
        <v>0</v>
      </c>
      <c r="K407" s="10">
        <f t="shared" si="19"/>
        <v>0</v>
      </c>
      <c r="L407" s="10">
        <f t="shared" si="20"/>
        <v>0</v>
      </c>
      <c r="M407" s="10"/>
    </row>
    <row r="408" spans="8:13">
      <c r="H408" s="10"/>
      <c r="J408" s="10">
        <f t="shared" si="18"/>
        <v>0</v>
      </c>
      <c r="K408" s="10">
        <f t="shared" si="19"/>
        <v>0</v>
      </c>
      <c r="L408" s="10">
        <f t="shared" si="20"/>
        <v>0</v>
      </c>
      <c r="M408" s="10"/>
    </row>
    <row r="409" spans="8:13">
      <c r="H409" s="10"/>
      <c r="J409" s="10">
        <f t="shared" si="18"/>
        <v>0</v>
      </c>
      <c r="K409" s="10">
        <f t="shared" si="19"/>
        <v>0</v>
      </c>
      <c r="L409" s="10">
        <f t="shared" si="20"/>
        <v>0</v>
      </c>
      <c r="M409" s="10"/>
    </row>
    <row r="410" spans="8:13">
      <c r="H410" s="10"/>
      <c r="J410" s="10">
        <f t="shared" si="18"/>
        <v>0</v>
      </c>
      <c r="K410" s="10">
        <f t="shared" si="19"/>
        <v>0</v>
      </c>
      <c r="L410" s="10">
        <f t="shared" si="20"/>
        <v>0</v>
      </c>
      <c r="M410" s="10"/>
    </row>
    <row r="411" spans="8:13">
      <c r="H411" s="10"/>
      <c r="J411" s="10">
        <f t="shared" si="18"/>
        <v>0</v>
      </c>
      <c r="K411" s="10">
        <f t="shared" si="19"/>
        <v>0</v>
      </c>
      <c r="L411" s="10">
        <f t="shared" si="20"/>
        <v>0</v>
      </c>
      <c r="M411" s="10"/>
    </row>
    <row r="412" spans="8:13">
      <c r="H412" s="10"/>
      <c r="J412" s="10">
        <f t="shared" si="18"/>
        <v>0</v>
      </c>
      <c r="K412" s="10">
        <f t="shared" si="19"/>
        <v>0</v>
      </c>
      <c r="L412" s="10">
        <f t="shared" si="20"/>
        <v>0</v>
      </c>
      <c r="M412" s="10"/>
    </row>
    <row r="413" spans="8:13">
      <c r="H413" s="10"/>
      <c r="J413" s="10">
        <f t="shared" si="18"/>
        <v>0</v>
      </c>
      <c r="K413" s="10">
        <f t="shared" si="19"/>
        <v>0</v>
      </c>
      <c r="L413" s="10">
        <f t="shared" si="20"/>
        <v>0</v>
      </c>
      <c r="M413" s="10"/>
    </row>
    <row r="414" spans="8:13">
      <c r="H414" s="10"/>
      <c r="J414" s="10">
        <f t="shared" si="18"/>
        <v>0</v>
      </c>
      <c r="K414" s="10">
        <f t="shared" si="19"/>
        <v>0</v>
      </c>
      <c r="L414" s="10">
        <f t="shared" si="20"/>
        <v>0</v>
      </c>
      <c r="M414" s="10"/>
    </row>
    <row r="415" spans="8:13">
      <c r="H415" s="10"/>
      <c r="J415" s="10">
        <f t="shared" si="18"/>
        <v>0</v>
      </c>
      <c r="K415" s="10">
        <f t="shared" si="19"/>
        <v>0</v>
      </c>
      <c r="L415" s="10">
        <f t="shared" si="20"/>
        <v>0</v>
      </c>
      <c r="M415" s="10"/>
    </row>
    <row r="416" spans="8:13">
      <c r="H416" s="10"/>
      <c r="J416" s="10">
        <f t="shared" si="18"/>
        <v>0</v>
      </c>
      <c r="K416" s="10">
        <f t="shared" si="19"/>
        <v>0</v>
      </c>
      <c r="L416" s="10">
        <f t="shared" si="20"/>
        <v>0</v>
      </c>
      <c r="M416" s="10"/>
    </row>
    <row r="417" spans="8:13">
      <c r="H417" s="10"/>
      <c r="J417" s="10">
        <f t="shared" si="18"/>
        <v>0</v>
      </c>
      <c r="K417" s="10">
        <f t="shared" si="19"/>
        <v>0</v>
      </c>
      <c r="L417" s="10">
        <f t="shared" si="20"/>
        <v>0</v>
      </c>
      <c r="M417" s="10"/>
    </row>
    <row r="418" spans="8:13">
      <c r="H418" s="10"/>
      <c r="J418" s="10">
        <f t="shared" si="18"/>
        <v>0</v>
      </c>
      <c r="K418" s="10">
        <f t="shared" si="19"/>
        <v>0</v>
      </c>
      <c r="L418" s="10">
        <f t="shared" si="20"/>
        <v>0</v>
      </c>
      <c r="M418" s="10"/>
    </row>
    <row r="419" spans="8:13">
      <c r="H419" s="10"/>
      <c r="J419" s="10">
        <f t="shared" si="18"/>
        <v>0</v>
      </c>
      <c r="K419" s="10">
        <f t="shared" si="19"/>
        <v>0</v>
      </c>
      <c r="L419" s="10">
        <f t="shared" si="20"/>
        <v>0</v>
      </c>
      <c r="M419" s="10"/>
    </row>
    <row r="420" spans="8:13">
      <c r="H420" s="10"/>
      <c r="J420" s="10">
        <f t="shared" si="18"/>
        <v>0</v>
      </c>
      <c r="K420" s="10">
        <f t="shared" si="19"/>
        <v>0</v>
      </c>
      <c r="L420" s="10">
        <f t="shared" si="20"/>
        <v>0</v>
      </c>
      <c r="M420" s="10"/>
    </row>
    <row r="421" spans="8:13">
      <c r="H421" s="10"/>
      <c r="J421" s="10">
        <f t="shared" si="18"/>
        <v>0</v>
      </c>
      <c r="K421" s="10">
        <f t="shared" si="19"/>
        <v>0</v>
      </c>
      <c r="L421" s="10">
        <f t="shared" si="20"/>
        <v>0</v>
      </c>
      <c r="M421" s="10"/>
    </row>
    <row r="422" spans="8:13">
      <c r="H422" s="10"/>
      <c r="J422" s="10">
        <f t="shared" si="18"/>
        <v>0</v>
      </c>
      <c r="K422" s="10">
        <f t="shared" si="19"/>
        <v>0</v>
      </c>
      <c r="L422" s="10">
        <f t="shared" si="20"/>
        <v>0</v>
      </c>
      <c r="M422" s="10"/>
    </row>
    <row r="423" spans="8:13">
      <c r="H423" s="10"/>
      <c r="J423" s="10">
        <f t="shared" si="18"/>
        <v>0</v>
      </c>
      <c r="K423" s="10">
        <f t="shared" si="19"/>
        <v>0</v>
      </c>
      <c r="L423" s="10">
        <f t="shared" si="20"/>
        <v>0</v>
      </c>
      <c r="M423" s="10"/>
    </row>
    <row r="424" spans="8:13">
      <c r="H424" s="10"/>
      <c r="J424" s="10">
        <f t="shared" si="18"/>
        <v>0</v>
      </c>
      <c r="K424" s="10">
        <f t="shared" si="19"/>
        <v>0</v>
      </c>
      <c r="L424" s="10">
        <f t="shared" si="20"/>
        <v>0</v>
      </c>
      <c r="M424" s="10"/>
    </row>
    <row r="425" spans="8:13">
      <c r="H425" s="10"/>
      <c r="J425" s="10">
        <f t="shared" si="18"/>
        <v>0</v>
      </c>
      <c r="K425" s="10">
        <f t="shared" si="19"/>
        <v>0</v>
      </c>
      <c r="L425" s="10">
        <f t="shared" si="20"/>
        <v>0</v>
      </c>
      <c r="M425" s="10"/>
    </row>
    <row r="426" spans="8:13">
      <c r="H426" s="10"/>
      <c r="J426" s="10">
        <f t="shared" si="18"/>
        <v>0</v>
      </c>
      <c r="K426" s="10">
        <f t="shared" si="19"/>
        <v>0</v>
      </c>
      <c r="L426" s="10">
        <f t="shared" si="20"/>
        <v>0</v>
      </c>
      <c r="M426" s="10"/>
    </row>
    <row r="427" spans="8:13">
      <c r="H427" s="10"/>
      <c r="J427" s="10">
        <f t="shared" si="18"/>
        <v>0</v>
      </c>
      <c r="K427" s="10">
        <f t="shared" si="19"/>
        <v>0</v>
      </c>
      <c r="L427" s="10">
        <f t="shared" si="20"/>
        <v>0</v>
      </c>
      <c r="M427" s="10"/>
    </row>
    <row r="428" spans="8:13">
      <c r="H428" s="10"/>
      <c r="J428" s="10">
        <f t="shared" si="18"/>
        <v>0</v>
      </c>
      <c r="K428" s="10">
        <f t="shared" si="19"/>
        <v>0</v>
      </c>
      <c r="L428" s="10">
        <f t="shared" si="20"/>
        <v>0</v>
      </c>
      <c r="M428" s="10"/>
    </row>
    <row r="429" spans="8:13">
      <c r="H429" s="10"/>
      <c r="J429" s="10">
        <f t="shared" si="18"/>
        <v>0</v>
      </c>
      <c r="K429" s="10">
        <f t="shared" si="19"/>
        <v>0</v>
      </c>
      <c r="L429" s="10">
        <f t="shared" si="20"/>
        <v>0</v>
      </c>
      <c r="M429" s="10"/>
    </row>
    <row r="430" spans="8:13">
      <c r="H430" s="10"/>
      <c r="J430" s="10">
        <f t="shared" si="18"/>
        <v>0</v>
      </c>
      <c r="K430" s="10">
        <f t="shared" si="19"/>
        <v>0</v>
      </c>
      <c r="L430" s="10">
        <f t="shared" si="20"/>
        <v>0</v>
      </c>
      <c r="M430" s="10"/>
    </row>
    <row r="431" spans="8:13">
      <c r="H431" s="10"/>
      <c r="J431" s="10">
        <f t="shared" si="18"/>
        <v>0</v>
      </c>
      <c r="K431" s="10">
        <f t="shared" si="19"/>
        <v>0</v>
      </c>
      <c r="L431" s="10">
        <f t="shared" si="20"/>
        <v>0</v>
      </c>
      <c r="M431" s="10"/>
    </row>
    <row r="432" spans="8:13">
      <c r="H432" s="10"/>
      <c r="J432" s="10">
        <f t="shared" si="18"/>
        <v>0</v>
      </c>
      <c r="K432" s="10">
        <f t="shared" si="19"/>
        <v>0</v>
      </c>
      <c r="L432" s="10">
        <f t="shared" si="20"/>
        <v>0</v>
      </c>
      <c r="M432" s="10"/>
    </row>
    <row r="433" spans="8:13">
      <c r="H433" s="10"/>
      <c r="J433" s="10">
        <f t="shared" si="18"/>
        <v>0</v>
      </c>
      <c r="K433" s="10">
        <f t="shared" si="19"/>
        <v>0</v>
      </c>
      <c r="L433" s="10">
        <f t="shared" si="20"/>
        <v>0</v>
      </c>
      <c r="M433" s="10"/>
    </row>
    <row r="434" spans="8:13">
      <c r="H434" s="10"/>
      <c r="J434" s="10">
        <f t="shared" si="18"/>
        <v>0</v>
      </c>
      <c r="K434" s="10">
        <f t="shared" si="19"/>
        <v>0</v>
      </c>
      <c r="L434" s="10">
        <f t="shared" si="20"/>
        <v>0</v>
      </c>
      <c r="M434" s="10"/>
    </row>
    <row r="435" spans="8:13">
      <c r="H435" s="10"/>
      <c r="J435" s="10">
        <f t="shared" si="18"/>
        <v>0</v>
      </c>
      <c r="K435" s="10">
        <f t="shared" si="19"/>
        <v>0</v>
      </c>
      <c r="L435" s="10">
        <f t="shared" si="20"/>
        <v>0</v>
      </c>
      <c r="M435" s="10"/>
    </row>
    <row r="436" spans="8:13">
      <c r="H436" s="10"/>
      <c r="J436" s="10">
        <f t="shared" si="18"/>
        <v>0</v>
      </c>
      <c r="K436" s="10">
        <f t="shared" si="19"/>
        <v>0</v>
      </c>
      <c r="L436" s="10">
        <f t="shared" si="20"/>
        <v>0</v>
      </c>
      <c r="M436" s="10"/>
    </row>
    <row r="437" spans="8:13">
      <c r="H437" s="10"/>
      <c r="J437" s="10">
        <f t="shared" si="18"/>
        <v>0</v>
      </c>
      <c r="K437" s="10">
        <f t="shared" si="19"/>
        <v>0</v>
      </c>
      <c r="L437" s="10">
        <f t="shared" si="20"/>
        <v>0</v>
      </c>
      <c r="M437" s="10"/>
    </row>
    <row r="438" spans="8:13">
      <c r="H438" s="10"/>
      <c r="J438" s="10">
        <f t="shared" si="18"/>
        <v>0</v>
      </c>
      <c r="K438" s="10">
        <f t="shared" si="19"/>
        <v>0</v>
      </c>
      <c r="L438" s="10">
        <f t="shared" si="20"/>
        <v>0</v>
      </c>
      <c r="M438" s="10"/>
    </row>
    <row r="439" spans="8:13">
      <c r="H439" s="10"/>
      <c r="J439" s="10">
        <f t="shared" si="18"/>
        <v>0</v>
      </c>
      <c r="K439" s="10">
        <f t="shared" si="19"/>
        <v>0</v>
      </c>
      <c r="L439" s="10">
        <f t="shared" si="20"/>
        <v>0</v>
      </c>
      <c r="M439" s="10"/>
    </row>
    <row r="440" spans="8:13">
      <c r="H440" s="10"/>
      <c r="J440" s="10">
        <f t="shared" si="18"/>
        <v>0</v>
      </c>
      <c r="K440" s="10">
        <f t="shared" si="19"/>
        <v>0</v>
      </c>
      <c r="L440" s="10">
        <f t="shared" si="20"/>
        <v>0</v>
      </c>
      <c r="M440" s="10"/>
    </row>
    <row r="441" spans="8:13">
      <c r="H441" s="10"/>
      <c r="J441" s="10">
        <f t="shared" si="18"/>
        <v>0</v>
      </c>
      <c r="K441" s="10">
        <f t="shared" si="19"/>
        <v>0</v>
      </c>
      <c r="L441" s="10">
        <f t="shared" si="20"/>
        <v>0</v>
      </c>
      <c r="M441" s="10"/>
    </row>
    <row r="442" spans="8:13">
      <c r="H442" s="10"/>
      <c r="J442" s="10">
        <f t="shared" si="18"/>
        <v>0</v>
      </c>
      <c r="K442" s="10">
        <f t="shared" si="19"/>
        <v>0</v>
      </c>
      <c r="L442" s="10">
        <f t="shared" si="20"/>
        <v>0</v>
      </c>
      <c r="M442" s="10"/>
    </row>
    <row r="443" spans="8:13">
      <c r="H443" s="10"/>
      <c r="J443" s="10">
        <f t="shared" si="18"/>
        <v>0</v>
      </c>
      <c r="K443" s="10">
        <f t="shared" si="19"/>
        <v>0</v>
      </c>
      <c r="L443" s="10">
        <f t="shared" si="20"/>
        <v>0</v>
      </c>
      <c r="M443" s="10"/>
    </row>
    <row r="444" spans="8:13">
      <c r="H444" s="10"/>
      <c r="J444" s="10">
        <f t="shared" si="18"/>
        <v>0</v>
      </c>
      <c r="K444" s="10">
        <f t="shared" si="19"/>
        <v>0</v>
      </c>
      <c r="L444" s="10">
        <f t="shared" si="20"/>
        <v>0</v>
      </c>
      <c r="M444" s="10"/>
    </row>
    <row r="445" spans="8:13">
      <c r="H445" s="10"/>
      <c r="J445" s="10">
        <f t="shared" si="18"/>
        <v>0</v>
      </c>
      <c r="K445" s="10">
        <f t="shared" si="19"/>
        <v>0</v>
      </c>
      <c r="L445" s="10">
        <f t="shared" si="20"/>
        <v>0</v>
      </c>
      <c r="M445" s="10"/>
    </row>
    <row r="446" spans="8:13">
      <c r="H446" s="10"/>
      <c r="J446" s="10">
        <f t="shared" si="18"/>
        <v>0</v>
      </c>
      <c r="K446" s="10">
        <f t="shared" si="19"/>
        <v>0</v>
      </c>
      <c r="L446" s="10">
        <f t="shared" si="20"/>
        <v>0</v>
      </c>
      <c r="M446" s="10"/>
    </row>
    <row r="447" spans="8:13">
      <c r="H447" s="10"/>
      <c r="J447" s="10">
        <f t="shared" si="18"/>
        <v>0</v>
      </c>
      <c r="K447" s="10">
        <f t="shared" si="19"/>
        <v>0</v>
      </c>
      <c r="L447" s="10">
        <f t="shared" si="20"/>
        <v>0</v>
      </c>
      <c r="M447" s="10"/>
    </row>
    <row r="448" spans="8:13">
      <c r="H448" s="10"/>
      <c r="J448" s="10">
        <f t="shared" si="18"/>
        <v>0</v>
      </c>
      <c r="K448" s="10">
        <f t="shared" si="19"/>
        <v>0</v>
      </c>
      <c r="L448" s="10">
        <f t="shared" si="20"/>
        <v>0</v>
      </c>
      <c r="M448" s="10"/>
    </row>
    <row r="449" spans="8:13">
      <c r="H449" s="10"/>
      <c r="J449" s="10">
        <f t="shared" si="18"/>
        <v>0</v>
      </c>
      <c r="K449" s="10">
        <f t="shared" si="19"/>
        <v>0</v>
      </c>
      <c r="L449" s="10">
        <f t="shared" si="20"/>
        <v>0</v>
      </c>
      <c r="M449" s="10"/>
    </row>
    <row r="450" spans="8:13">
      <c r="H450" s="10"/>
      <c r="J450" s="10">
        <f t="shared" si="18"/>
        <v>0</v>
      </c>
      <c r="K450" s="10">
        <f t="shared" si="19"/>
        <v>0</v>
      </c>
      <c r="L450" s="10">
        <f t="shared" si="20"/>
        <v>0</v>
      </c>
      <c r="M450" s="10"/>
    </row>
    <row r="451" spans="8:13">
      <c r="H451" s="10"/>
      <c r="J451" s="10">
        <f t="shared" si="18"/>
        <v>0</v>
      </c>
      <c r="K451" s="10">
        <f t="shared" si="19"/>
        <v>0</v>
      </c>
      <c r="L451" s="10">
        <f t="shared" si="20"/>
        <v>0</v>
      </c>
      <c r="M451" s="10"/>
    </row>
    <row r="452" spans="8:13">
      <c r="H452" s="10"/>
      <c r="J452" s="10">
        <f t="shared" si="18"/>
        <v>0</v>
      </c>
      <c r="K452" s="10">
        <f t="shared" si="19"/>
        <v>0</v>
      </c>
      <c r="L452" s="10">
        <f t="shared" si="20"/>
        <v>0</v>
      </c>
      <c r="M452" s="10"/>
    </row>
    <row r="453" spans="8:13">
      <c r="H453" s="10"/>
      <c r="J453" s="10">
        <f t="shared" si="18"/>
        <v>0</v>
      </c>
      <c r="K453" s="10">
        <f t="shared" si="19"/>
        <v>0</v>
      </c>
      <c r="L453" s="10">
        <f t="shared" si="20"/>
        <v>0</v>
      </c>
      <c r="M453" s="10"/>
    </row>
    <row r="454" spans="8:13">
      <c r="H454" s="10"/>
      <c r="J454" s="10">
        <f t="shared" si="18"/>
        <v>0</v>
      </c>
      <c r="K454" s="10">
        <f t="shared" si="19"/>
        <v>0</v>
      </c>
      <c r="L454" s="10">
        <f t="shared" si="20"/>
        <v>0</v>
      </c>
      <c r="M454" s="10"/>
    </row>
    <row r="455" spans="8:13">
      <c r="H455" s="10"/>
      <c r="J455" s="10">
        <f t="shared" si="18"/>
        <v>0</v>
      </c>
      <c r="K455" s="10">
        <f t="shared" si="19"/>
        <v>0</v>
      </c>
      <c r="L455" s="10">
        <f t="shared" si="20"/>
        <v>0</v>
      </c>
      <c r="M455" s="10"/>
    </row>
    <row r="456" spans="8:13">
      <c r="H456" s="10"/>
      <c r="J456" s="10">
        <f t="shared" si="18"/>
        <v>0</v>
      </c>
      <c r="K456" s="10">
        <f t="shared" si="19"/>
        <v>0</v>
      </c>
      <c r="L456" s="10">
        <f t="shared" si="20"/>
        <v>0</v>
      </c>
      <c r="M456" s="10"/>
    </row>
    <row r="457" spans="8:13">
      <c r="H457" s="10"/>
      <c r="J457" s="10">
        <f t="shared" si="18"/>
        <v>0</v>
      </c>
      <c r="K457" s="10">
        <f t="shared" si="19"/>
        <v>0</v>
      </c>
      <c r="L457" s="10">
        <f t="shared" si="20"/>
        <v>0</v>
      </c>
      <c r="M457" s="10"/>
    </row>
    <row r="458" spans="8:13">
      <c r="H458" s="10"/>
      <c r="J458" s="10">
        <f t="shared" si="18"/>
        <v>0</v>
      </c>
      <c r="K458" s="10">
        <f t="shared" si="19"/>
        <v>0</v>
      </c>
      <c r="L458" s="10">
        <f t="shared" si="20"/>
        <v>0</v>
      </c>
      <c r="M458" s="10"/>
    </row>
    <row r="459" spans="8:13">
      <c r="H459" s="10"/>
      <c r="J459" s="10">
        <f t="shared" si="18"/>
        <v>0</v>
      </c>
      <c r="K459" s="10">
        <f t="shared" si="19"/>
        <v>0</v>
      </c>
      <c r="L459" s="10">
        <f t="shared" si="20"/>
        <v>0</v>
      </c>
      <c r="M459" s="10"/>
    </row>
    <row r="460" spans="8:13">
      <c r="H460" s="10"/>
      <c r="J460" s="10">
        <f t="shared" si="18"/>
        <v>0</v>
      </c>
      <c r="K460" s="10">
        <f t="shared" si="19"/>
        <v>0</v>
      </c>
      <c r="L460" s="10">
        <f t="shared" si="20"/>
        <v>0</v>
      </c>
      <c r="M460" s="10"/>
    </row>
    <row r="461" spans="8:13">
      <c r="H461" s="10"/>
      <c r="J461" s="10">
        <f t="shared" si="18"/>
        <v>0</v>
      </c>
      <c r="K461" s="10">
        <f t="shared" si="19"/>
        <v>0</v>
      </c>
      <c r="L461" s="10">
        <f t="shared" si="20"/>
        <v>0</v>
      </c>
      <c r="M461" s="10"/>
    </row>
    <row r="462" spans="8:13">
      <c r="H462" s="10"/>
      <c r="J462" s="10">
        <f t="shared" si="18"/>
        <v>0</v>
      </c>
      <c r="K462" s="10">
        <f t="shared" si="19"/>
        <v>0</v>
      </c>
      <c r="L462" s="10">
        <f t="shared" si="20"/>
        <v>0</v>
      </c>
      <c r="M462" s="10"/>
    </row>
    <row r="463" spans="8:13">
      <c r="H463" s="10"/>
      <c r="J463" s="10">
        <f t="shared" ref="J463:J526" si="21">IF(I463="N",J462-H463,J462)</f>
        <v>0</v>
      </c>
      <c r="K463" s="10">
        <f t="shared" ref="K463:K526" si="22">IF(I463="Y",K462-H463,K462)</f>
        <v>0</v>
      </c>
      <c r="L463" s="10">
        <f t="shared" ref="L463:L526" si="23">L462-H463</f>
        <v>0</v>
      </c>
      <c r="M463" s="10"/>
    </row>
    <row r="464" spans="8:13">
      <c r="H464" s="10"/>
      <c r="J464" s="10">
        <f t="shared" si="21"/>
        <v>0</v>
      </c>
      <c r="K464" s="10">
        <f t="shared" si="22"/>
        <v>0</v>
      </c>
      <c r="L464" s="10">
        <f t="shared" si="23"/>
        <v>0</v>
      </c>
      <c r="M464" s="10"/>
    </row>
    <row r="465" spans="8:13">
      <c r="H465" s="10"/>
      <c r="J465" s="10">
        <f t="shared" si="21"/>
        <v>0</v>
      </c>
      <c r="K465" s="10">
        <f t="shared" si="22"/>
        <v>0</v>
      </c>
      <c r="L465" s="10">
        <f t="shared" si="23"/>
        <v>0</v>
      </c>
      <c r="M465" s="10"/>
    </row>
    <row r="466" spans="8:13">
      <c r="H466" s="10"/>
      <c r="J466" s="10">
        <f t="shared" si="21"/>
        <v>0</v>
      </c>
      <c r="K466" s="10">
        <f t="shared" si="22"/>
        <v>0</v>
      </c>
      <c r="L466" s="10">
        <f t="shared" si="23"/>
        <v>0</v>
      </c>
      <c r="M466" s="10"/>
    </row>
    <row r="467" spans="8:13">
      <c r="H467" s="10"/>
      <c r="J467" s="10">
        <f t="shared" si="21"/>
        <v>0</v>
      </c>
      <c r="K467" s="10">
        <f t="shared" si="22"/>
        <v>0</v>
      </c>
      <c r="L467" s="10">
        <f t="shared" si="23"/>
        <v>0</v>
      </c>
      <c r="M467" s="10"/>
    </row>
    <row r="468" spans="8:13">
      <c r="H468" s="10"/>
      <c r="J468" s="10">
        <f t="shared" si="21"/>
        <v>0</v>
      </c>
      <c r="K468" s="10">
        <f t="shared" si="22"/>
        <v>0</v>
      </c>
      <c r="L468" s="10">
        <f t="shared" si="23"/>
        <v>0</v>
      </c>
      <c r="M468" s="10"/>
    </row>
    <row r="469" spans="8:13">
      <c r="H469" s="10"/>
      <c r="J469" s="10">
        <f t="shared" si="21"/>
        <v>0</v>
      </c>
      <c r="K469" s="10">
        <f t="shared" si="22"/>
        <v>0</v>
      </c>
      <c r="L469" s="10">
        <f t="shared" si="23"/>
        <v>0</v>
      </c>
      <c r="M469" s="10"/>
    </row>
    <row r="470" spans="8:13">
      <c r="H470" s="10"/>
      <c r="J470" s="10">
        <f t="shared" si="21"/>
        <v>0</v>
      </c>
      <c r="K470" s="10">
        <f t="shared" si="22"/>
        <v>0</v>
      </c>
      <c r="L470" s="10">
        <f t="shared" si="23"/>
        <v>0</v>
      </c>
      <c r="M470" s="10"/>
    </row>
    <row r="471" spans="8:13">
      <c r="H471" s="10"/>
      <c r="J471" s="10">
        <f t="shared" si="21"/>
        <v>0</v>
      </c>
      <c r="K471" s="10">
        <f t="shared" si="22"/>
        <v>0</v>
      </c>
      <c r="L471" s="10">
        <f t="shared" si="23"/>
        <v>0</v>
      </c>
      <c r="M471" s="10"/>
    </row>
    <row r="472" spans="8:13">
      <c r="H472" s="10"/>
      <c r="J472" s="10">
        <f t="shared" si="21"/>
        <v>0</v>
      </c>
      <c r="K472" s="10">
        <f t="shared" si="22"/>
        <v>0</v>
      </c>
      <c r="L472" s="10">
        <f t="shared" si="23"/>
        <v>0</v>
      </c>
      <c r="M472" s="10"/>
    </row>
    <row r="473" spans="8:13">
      <c r="H473" s="10"/>
      <c r="J473" s="10">
        <f t="shared" si="21"/>
        <v>0</v>
      </c>
      <c r="K473" s="10">
        <f t="shared" si="22"/>
        <v>0</v>
      </c>
      <c r="L473" s="10">
        <f t="shared" si="23"/>
        <v>0</v>
      </c>
      <c r="M473" s="10"/>
    </row>
    <row r="474" spans="8:13">
      <c r="H474" s="10"/>
      <c r="J474" s="10">
        <f t="shared" si="21"/>
        <v>0</v>
      </c>
      <c r="K474" s="10">
        <f t="shared" si="22"/>
        <v>0</v>
      </c>
      <c r="L474" s="10">
        <f t="shared" si="23"/>
        <v>0</v>
      </c>
      <c r="M474" s="10"/>
    </row>
    <row r="475" spans="8:13">
      <c r="H475" s="10"/>
      <c r="J475" s="10">
        <f t="shared" si="21"/>
        <v>0</v>
      </c>
      <c r="K475" s="10">
        <f t="shared" si="22"/>
        <v>0</v>
      </c>
      <c r="L475" s="10">
        <f t="shared" si="23"/>
        <v>0</v>
      </c>
      <c r="M475" s="10"/>
    </row>
    <row r="476" spans="8:13">
      <c r="H476" s="10"/>
      <c r="J476" s="10">
        <f t="shared" si="21"/>
        <v>0</v>
      </c>
      <c r="K476" s="10">
        <f t="shared" si="22"/>
        <v>0</v>
      </c>
      <c r="L476" s="10">
        <f t="shared" si="23"/>
        <v>0</v>
      </c>
      <c r="M476" s="10"/>
    </row>
    <row r="477" spans="8:13">
      <c r="H477" s="10"/>
      <c r="J477" s="10">
        <f t="shared" si="21"/>
        <v>0</v>
      </c>
      <c r="K477" s="10">
        <f t="shared" si="22"/>
        <v>0</v>
      </c>
      <c r="L477" s="10">
        <f t="shared" si="23"/>
        <v>0</v>
      </c>
      <c r="M477" s="10"/>
    </row>
    <row r="478" spans="8:13">
      <c r="H478" s="10"/>
      <c r="J478" s="10">
        <f t="shared" si="21"/>
        <v>0</v>
      </c>
      <c r="K478" s="10">
        <f t="shared" si="22"/>
        <v>0</v>
      </c>
      <c r="L478" s="10">
        <f t="shared" si="23"/>
        <v>0</v>
      </c>
      <c r="M478" s="10"/>
    </row>
    <row r="479" spans="8:13">
      <c r="H479" s="10"/>
      <c r="J479" s="10">
        <f t="shared" si="21"/>
        <v>0</v>
      </c>
      <c r="K479" s="10">
        <f t="shared" si="22"/>
        <v>0</v>
      </c>
      <c r="L479" s="10">
        <f t="shared" si="23"/>
        <v>0</v>
      </c>
      <c r="M479" s="10"/>
    </row>
    <row r="480" spans="8:13">
      <c r="H480" s="10"/>
      <c r="J480" s="10">
        <f t="shared" si="21"/>
        <v>0</v>
      </c>
      <c r="K480" s="10">
        <f t="shared" si="22"/>
        <v>0</v>
      </c>
      <c r="L480" s="10">
        <f t="shared" si="23"/>
        <v>0</v>
      </c>
      <c r="M480" s="10"/>
    </row>
    <row r="481" spans="8:13">
      <c r="H481" s="10"/>
      <c r="J481" s="10">
        <f t="shared" si="21"/>
        <v>0</v>
      </c>
      <c r="K481" s="10">
        <f t="shared" si="22"/>
        <v>0</v>
      </c>
      <c r="L481" s="10">
        <f t="shared" si="23"/>
        <v>0</v>
      </c>
      <c r="M481" s="10"/>
    </row>
    <row r="482" spans="8:13">
      <c r="H482" s="10"/>
      <c r="J482" s="10">
        <f t="shared" si="21"/>
        <v>0</v>
      </c>
      <c r="K482" s="10">
        <f t="shared" si="22"/>
        <v>0</v>
      </c>
      <c r="L482" s="10">
        <f t="shared" si="23"/>
        <v>0</v>
      </c>
      <c r="M482" s="10"/>
    </row>
    <row r="483" spans="8:13">
      <c r="H483" s="10"/>
      <c r="J483" s="10">
        <f t="shared" si="21"/>
        <v>0</v>
      </c>
      <c r="K483" s="10">
        <f t="shared" si="22"/>
        <v>0</v>
      </c>
      <c r="L483" s="10">
        <f t="shared" si="23"/>
        <v>0</v>
      </c>
      <c r="M483" s="10"/>
    </row>
    <row r="484" spans="8:13">
      <c r="H484" s="10"/>
      <c r="J484" s="10">
        <f t="shared" si="21"/>
        <v>0</v>
      </c>
      <c r="K484" s="10">
        <f t="shared" si="22"/>
        <v>0</v>
      </c>
      <c r="L484" s="10">
        <f t="shared" si="23"/>
        <v>0</v>
      </c>
      <c r="M484" s="10"/>
    </row>
    <row r="485" spans="8:13">
      <c r="H485" s="10"/>
      <c r="J485" s="10">
        <f t="shared" si="21"/>
        <v>0</v>
      </c>
      <c r="K485" s="10">
        <f t="shared" si="22"/>
        <v>0</v>
      </c>
      <c r="L485" s="10">
        <f t="shared" si="23"/>
        <v>0</v>
      </c>
      <c r="M485" s="10"/>
    </row>
    <row r="486" spans="8:13">
      <c r="H486" s="10"/>
      <c r="J486" s="10">
        <f t="shared" si="21"/>
        <v>0</v>
      </c>
      <c r="K486" s="10">
        <f t="shared" si="22"/>
        <v>0</v>
      </c>
      <c r="L486" s="10">
        <f t="shared" si="23"/>
        <v>0</v>
      </c>
      <c r="M486" s="10"/>
    </row>
    <row r="487" spans="8:13">
      <c r="H487" s="10"/>
      <c r="J487" s="10">
        <f t="shared" si="21"/>
        <v>0</v>
      </c>
      <c r="K487" s="10">
        <f t="shared" si="22"/>
        <v>0</v>
      </c>
      <c r="L487" s="10">
        <f t="shared" si="23"/>
        <v>0</v>
      </c>
      <c r="M487" s="10"/>
    </row>
    <row r="488" spans="8:13">
      <c r="H488" s="10"/>
      <c r="J488" s="10">
        <f t="shared" si="21"/>
        <v>0</v>
      </c>
      <c r="K488" s="10">
        <f t="shared" si="22"/>
        <v>0</v>
      </c>
      <c r="L488" s="10">
        <f t="shared" si="23"/>
        <v>0</v>
      </c>
      <c r="M488" s="10"/>
    </row>
    <row r="489" spans="8:13">
      <c r="H489" s="10"/>
      <c r="J489" s="10">
        <f t="shared" si="21"/>
        <v>0</v>
      </c>
      <c r="K489" s="10">
        <f t="shared" si="22"/>
        <v>0</v>
      </c>
      <c r="L489" s="10">
        <f t="shared" si="23"/>
        <v>0</v>
      </c>
      <c r="M489" s="10"/>
    </row>
    <row r="490" spans="8:13">
      <c r="H490" s="10"/>
      <c r="J490" s="10">
        <f t="shared" si="21"/>
        <v>0</v>
      </c>
      <c r="K490" s="10">
        <f t="shared" si="22"/>
        <v>0</v>
      </c>
      <c r="L490" s="10">
        <f t="shared" si="23"/>
        <v>0</v>
      </c>
      <c r="M490" s="10"/>
    </row>
    <row r="491" spans="8:13">
      <c r="H491" s="10"/>
      <c r="J491" s="10">
        <f t="shared" si="21"/>
        <v>0</v>
      </c>
      <c r="K491" s="10">
        <f t="shared" si="22"/>
        <v>0</v>
      </c>
      <c r="L491" s="10">
        <f t="shared" si="23"/>
        <v>0</v>
      </c>
      <c r="M491" s="10"/>
    </row>
    <row r="492" spans="8:13">
      <c r="H492" s="10"/>
      <c r="J492" s="10">
        <f t="shared" si="21"/>
        <v>0</v>
      </c>
      <c r="K492" s="10">
        <f t="shared" si="22"/>
        <v>0</v>
      </c>
      <c r="L492" s="10">
        <f t="shared" si="23"/>
        <v>0</v>
      </c>
      <c r="M492" s="10"/>
    </row>
    <row r="493" spans="8:13">
      <c r="H493" s="10"/>
      <c r="J493" s="10">
        <f t="shared" si="21"/>
        <v>0</v>
      </c>
      <c r="K493" s="10">
        <f t="shared" si="22"/>
        <v>0</v>
      </c>
      <c r="L493" s="10">
        <f t="shared" si="23"/>
        <v>0</v>
      </c>
      <c r="M493" s="10"/>
    </row>
    <row r="494" spans="8:13">
      <c r="H494" s="10"/>
      <c r="J494" s="10">
        <f t="shared" si="21"/>
        <v>0</v>
      </c>
      <c r="K494" s="10">
        <f t="shared" si="22"/>
        <v>0</v>
      </c>
      <c r="L494" s="10">
        <f t="shared" si="23"/>
        <v>0</v>
      </c>
      <c r="M494" s="10"/>
    </row>
    <row r="495" spans="8:13">
      <c r="H495" s="10"/>
      <c r="J495" s="10">
        <f t="shared" si="21"/>
        <v>0</v>
      </c>
      <c r="K495" s="10">
        <f t="shared" si="22"/>
        <v>0</v>
      </c>
      <c r="L495" s="10">
        <f t="shared" si="23"/>
        <v>0</v>
      </c>
      <c r="M495" s="10"/>
    </row>
    <row r="496" spans="8:13">
      <c r="H496" s="10"/>
      <c r="J496" s="10">
        <f t="shared" si="21"/>
        <v>0</v>
      </c>
      <c r="K496" s="10">
        <f t="shared" si="22"/>
        <v>0</v>
      </c>
      <c r="L496" s="10">
        <f t="shared" si="23"/>
        <v>0</v>
      </c>
      <c r="M496" s="10"/>
    </row>
    <row r="497" spans="8:13">
      <c r="H497" s="10"/>
      <c r="J497" s="10">
        <f t="shared" si="21"/>
        <v>0</v>
      </c>
      <c r="K497" s="10">
        <f t="shared" si="22"/>
        <v>0</v>
      </c>
      <c r="L497" s="10">
        <f t="shared" si="23"/>
        <v>0</v>
      </c>
      <c r="M497" s="10"/>
    </row>
    <row r="498" spans="8:13">
      <c r="H498" s="10"/>
      <c r="J498" s="10">
        <f t="shared" si="21"/>
        <v>0</v>
      </c>
      <c r="K498" s="10">
        <f t="shared" si="22"/>
        <v>0</v>
      </c>
      <c r="L498" s="10">
        <f t="shared" si="23"/>
        <v>0</v>
      </c>
      <c r="M498" s="10"/>
    </row>
    <row r="499" spans="8:13">
      <c r="H499" s="10"/>
      <c r="J499" s="10">
        <f t="shared" si="21"/>
        <v>0</v>
      </c>
      <c r="K499" s="10">
        <f t="shared" si="22"/>
        <v>0</v>
      </c>
      <c r="L499" s="10">
        <f t="shared" si="23"/>
        <v>0</v>
      </c>
      <c r="M499" s="10"/>
    </row>
    <row r="500" spans="8:13">
      <c r="H500" s="10"/>
      <c r="J500" s="10">
        <f t="shared" si="21"/>
        <v>0</v>
      </c>
      <c r="K500" s="10">
        <f t="shared" si="22"/>
        <v>0</v>
      </c>
      <c r="L500" s="10">
        <f t="shared" si="23"/>
        <v>0</v>
      </c>
      <c r="M500" s="10"/>
    </row>
    <row r="501" spans="8:13">
      <c r="H501" s="10"/>
      <c r="J501" s="10">
        <f t="shared" si="21"/>
        <v>0</v>
      </c>
      <c r="K501" s="10">
        <f t="shared" si="22"/>
        <v>0</v>
      </c>
      <c r="L501" s="10">
        <f t="shared" si="23"/>
        <v>0</v>
      </c>
      <c r="M501" s="10"/>
    </row>
    <row r="502" spans="8:13">
      <c r="H502" s="10"/>
      <c r="J502" s="10">
        <f t="shared" si="21"/>
        <v>0</v>
      </c>
      <c r="K502" s="10">
        <f t="shared" si="22"/>
        <v>0</v>
      </c>
      <c r="L502" s="10">
        <f t="shared" si="23"/>
        <v>0</v>
      </c>
      <c r="M502" s="10"/>
    </row>
    <row r="503" spans="8:13">
      <c r="H503" s="10"/>
      <c r="J503" s="10">
        <f t="shared" si="21"/>
        <v>0</v>
      </c>
      <c r="K503" s="10">
        <f t="shared" si="22"/>
        <v>0</v>
      </c>
      <c r="L503" s="10">
        <f t="shared" si="23"/>
        <v>0</v>
      </c>
      <c r="M503" s="10"/>
    </row>
    <row r="504" spans="8:13">
      <c r="H504" s="10"/>
      <c r="J504" s="10">
        <f t="shared" si="21"/>
        <v>0</v>
      </c>
      <c r="K504" s="10">
        <f t="shared" si="22"/>
        <v>0</v>
      </c>
      <c r="L504" s="10">
        <f t="shared" si="23"/>
        <v>0</v>
      </c>
      <c r="M504" s="10"/>
    </row>
    <row r="505" spans="8:13">
      <c r="H505" s="10"/>
      <c r="J505" s="10">
        <f t="shared" si="21"/>
        <v>0</v>
      </c>
      <c r="K505" s="10">
        <f t="shared" si="22"/>
        <v>0</v>
      </c>
      <c r="L505" s="10">
        <f t="shared" si="23"/>
        <v>0</v>
      </c>
      <c r="M505" s="10"/>
    </row>
    <row r="506" spans="8:13">
      <c r="H506" s="10"/>
      <c r="J506" s="10">
        <f t="shared" si="21"/>
        <v>0</v>
      </c>
      <c r="K506" s="10">
        <f t="shared" si="22"/>
        <v>0</v>
      </c>
      <c r="L506" s="10">
        <f t="shared" si="23"/>
        <v>0</v>
      </c>
      <c r="M506" s="10"/>
    </row>
    <row r="507" spans="8:13">
      <c r="H507" s="10"/>
      <c r="J507" s="10">
        <f t="shared" si="21"/>
        <v>0</v>
      </c>
      <c r="K507" s="10">
        <f t="shared" si="22"/>
        <v>0</v>
      </c>
      <c r="L507" s="10">
        <f t="shared" si="23"/>
        <v>0</v>
      </c>
      <c r="M507" s="10"/>
    </row>
    <row r="508" spans="8:13">
      <c r="H508" s="10"/>
      <c r="J508" s="10">
        <f t="shared" si="21"/>
        <v>0</v>
      </c>
      <c r="K508" s="10">
        <f t="shared" si="22"/>
        <v>0</v>
      </c>
      <c r="L508" s="10">
        <f t="shared" si="23"/>
        <v>0</v>
      </c>
      <c r="M508" s="10"/>
    </row>
    <row r="509" spans="8:13">
      <c r="H509" s="10"/>
      <c r="J509" s="10">
        <f t="shared" si="21"/>
        <v>0</v>
      </c>
      <c r="K509" s="10">
        <f t="shared" si="22"/>
        <v>0</v>
      </c>
      <c r="L509" s="10">
        <f t="shared" si="23"/>
        <v>0</v>
      </c>
      <c r="M509" s="10"/>
    </row>
    <row r="510" spans="8:13">
      <c r="H510" s="10"/>
      <c r="J510" s="10">
        <f t="shared" si="21"/>
        <v>0</v>
      </c>
      <c r="K510" s="10">
        <f t="shared" si="22"/>
        <v>0</v>
      </c>
      <c r="L510" s="10">
        <f t="shared" si="23"/>
        <v>0</v>
      </c>
      <c r="M510" s="10"/>
    </row>
    <row r="511" spans="8:13">
      <c r="H511" s="10"/>
      <c r="J511" s="10">
        <f t="shared" si="21"/>
        <v>0</v>
      </c>
      <c r="K511" s="10">
        <f t="shared" si="22"/>
        <v>0</v>
      </c>
      <c r="L511" s="10">
        <f t="shared" si="23"/>
        <v>0</v>
      </c>
      <c r="M511" s="10"/>
    </row>
    <row r="512" spans="8:13">
      <c r="H512" s="10"/>
      <c r="J512" s="10">
        <f t="shared" si="21"/>
        <v>0</v>
      </c>
      <c r="K512" s="10">
        <f t="shared" si="22"/>
        <v>0</v>
      </c>
      <c r="L512" s="10">
        <f t="shared" si="23"/>
        <v>0</v>
      </c>
      <c r="M512" s="10"/>
    </row>
    <row r="513" spans="8:13">
      <c r="H513" s="10"/>
      <c r="J513" s="10">
        <f t="shared" si="21"/>
        <v>0</v>
      </c>
      <c r="K513" s="10">
        <f t="shared" si="22"/>
        <v>0</v>
      </c>
      <c r="L513" s="10">
        <f t="shared" si="23"/>
        <v>0</v>
      </c>
      <c r="M513" s="10"/>
    </row>
    <row r="514" spans="8:13">
      <c r="H514" s="10"/>
      <c r="J514" s="10">
        <f t="shared" si="21"/>
        <v>0</v>
      </c>
      <c r="K514" s="10">
        <f t="shared" si="22"/>
        <v>0</v>
      </c>
      <c r="L514" s="10">
        <f t="shared" si="23"/>
        <v>0</v>
      </c>
      <c r="M514" s="10"/>
    </row>
    <row r="515" spans="8:13">
      <c r="H515" s="10"/>
      <c r="J515" s="10">
        <f t="shared" si="21"/>
        <v>0</v>
      </c>
      <c r="K515" s="10">
        <f t="shared" si="22"/>
        <v>0</v>
      </c>
      <c r="L515" s="10">
        <f t="shared" si="23"/>
        <v>0</v>
      </c>
      <c r="M515" s="10"/>
    </row>
    <row r="516" spans="8:13">
      <c r="H516" s="10"/>
      <c r="J516" s="10">
        <f t="shared" si="21"/>
        <v>0</v>
      </c>
      <c r="K516" s="10">
        <f t="shared" si="22"/>
        <v>0</v>
      </c>
      <c r="L516" s="10">
        <f t="shared" si="23"/>
        <v>0</v>
      </c>
      <c r="M516" s="10"/>
    </row>
    <row r="517" spans="8:13">
      <c r="H517" s="10"/>
      <c r="J517" s="10">
        <f t="shared" si="21"/>
        <v>0</v>
      </c>
      <c r="K517" s="10">
        <f t="shared" si="22"/>
        <v>0</v>
      </c>
      <c r="L517" s="10">
        <f t="shared" si="23"/>
        <v>0</v>
      </c>
      <c r="M517" s="10"/>
    </row>
    <row r="518" spans="8:13">
      <c r="H518" s="10"/>
      <c r="J518" s="10">
        <f t="shared" si="21"/>
        <v>0</v>
      </c>
      <c r="K518" s="10">
        <f t="shared" si="22"/>
        <v>0</v>
      </c>
      <c r="L518" s="10">
        <f t="shared" si="23"/>
        <v>0</v>
      </c>
      <c r="M518" s="10"/>
    </row>
    <row r="519" spans="8:13">
      <c r="H519" s="10"/>
      <c r="J519" s="10">
        <f t="shared" si="21"/>
        <v>0</v>
      </c>
      <c r="K519" s="10">
        <f t="shared" si="22"/>
        <v>0</v>
      </c>
      <c r="L519" s="10">
        <f t="shared" si="23"/>
        <v>0</v>
      </c>
      <c r="M519" s="10"/>
    </row>
    <row r="520" spans="8:13">
      <c r="H520" s="10"/>
      <c r="J520" s="10">
        <f t="shared" si="21"/>
        <v>0</v>
      </c>
      <c r="K520" s="10">
        <f t="shared" si="22"/>
        <v>0</v>
      </c>
      <c r="L520" s="10">
        <f t="shared" si="23"/>
        <v>0</v>
      </c>
      <c r="M520" s="10"/>
    </row>
    <row r="521" spans="8:13">
      <c r="H521" s="10"/>
      <c r="J521" s="10">
        <f t="shared" si="21"/>
        <v>0</v>
      </c>
      <c r="K521" s="10">
        <f t="shared" si="22"/>
        <v>0</v>
      </c>
      <c r="L521" s="10">
        <f t="shared" si="23"/>
        <v>0</v>
      </c>
      <c r="M521" s="10"/>
    </row>
    <row r="522" spans="8:13">
      <c r="H522" s="10"/>
      <c r="J522" s="10">
        <f t="shared" si="21"/>
        <v>0</v>
      </c>
      <c r="K522" s="10">
        <f t="shared" si="22"/>
        <v>0</v>
      </c>
      <c r="L522" s="10">
        <f t="shared" si="23"/>
        <v>0</v>
      </c>
      <c r="M522" s="10"/>
    </row>
    <row r="523" spans="8:13">
      <c r="H523" s="10"/>
      <c r="J523" s="10">
        <f t="shared" si="21"/>
        <v>0</v>
      </c>
      <c r="K523" s="10">
        <f t="shared" si="22"/>
        <v>0</v>
      </c>
      <c r="L523" s="10">
        <f t="shared" si="23"/>
        <v>0</v>
      </c>
      <c r="M523" s="10"/>
    </row>
    <row r="524" spans="8:13">
      <c r="H524" s="10"/>
      <c r="J524" s="10">
        <f t="shared" si="21"/>
        <v>0</v>
      </c>
      <c r="K524" s="10">
        <f t="shared" si="22"/>
        <v>0</v>
      </c>
      <c r="L524" s="10">
        <f t="shared" si="23"/>
        <v>0</v>
      </c>
      <c r="M524" s="10"/>
    </row>
    <row r="525" spans="8:13">
      <c r="H525" s="10"/>
      <c r="J525" s="10">
        <f t="shared" si="21"/>
        <v>0</v>
      </c>
      <c r="K525" s="10">
        <f t="shared" si="22"/>
        <v>0</v>
      </c>
      <c r="L525" s="10">
        <f t="shared" si="23"/>
        <v>0</v>
      </c>
      <c r="M525" s="10"/>
    </row>
    <row r="526" spans="8:13">
      <c r="H526" s="10"/>
      <c r="J526" s="10">
        <f t="shared" si="21"/>
        <v>0</v>
      </c>
      <c r="K526" s="10">
        <f t="shared" si="22"/>
        <v>0</v>
      </c>
      <c r="L526" s="10">
        <f t="shared" si="23"/>
        <v>0</v>
      </c>
      <c r="M526" s="10"/>
    </row>
    <row r="527" spans="8:13">
      <c r="H527" s="10"/>
      <c r="J527" s="10">
        <f t="shared" ref="J527:J590" si="24">IF(I527="N",J526-H527,J526)</f>
        <v>0</v>
      </c>
      <c r="K527" s="10">
        <f t="shared" ref="K527:K590" si="25">IF(I527="Y",K526-H527,K526)</f>
        <v>0</v>
      </c>
      <c r="L527" s="10">
        <f t="shared" ref="L527:L590" si="26">L526-H527</f>
        <v>0</v>
      </c>
      <c r="M527" s="10"/>
    </row>
    <row r="528" spans="8:13">
      <c r="H528" s="10"/>
      <c r="J528" s="10">
        <f t="shared" si="24"/>
        <v>0</v>
      </c>
      <c r="K528" s="10">
        <f t="shared" si="25"/>
        <v>0</v>
      </c>
      <c r="L528" s="10">
        <f t="shared" si="26"/>
        <v>0</v>
      </c>
      <c r="M528" s="10"/>
    </row>
    <row r="529" spans="8:13">
      <c r="H529" s="10"/>
      <c r="J529" s="10">
        <f t="shared" si="24"/>
        <v>0</v>
      </c>
      <c r="K529" s="10">
        <f t="shared" si="25"/>
        <v>0</v>
      </c>
      <c r="L529" s="10">
        <f t="shared" si="26"/>
        <v>0</v>
      </c>
      <c r="M529" s="10"/>
    </row>
    <row r="530" spans="8:13">
      <c r="H530" s="10"/>
      <c r="J530" s="10">
        <f t="shared" si="24"/>
        <v>0</v>
      </c>
      <c r="K530" s="10">
        <f t="shared" si="25"/>
        <v>0</v>
      </c>
      <c r="L530" s="10">
        <f t="shared" si="26"/>
        <v>0</v>
      </c>
      <c r="M530" s="10"/>
    </row>
    <row r="531" spans="8:13">
      <c r="H531" s="10"/>
      <c r="J531" s="10">
        <f t="shared" si="24"/>
        <v>0</v>
      </c>
      <c r="K531" s="10">
        <f t="shared" si="25"/>
        <v>0</v>
      </c>
      <c r="L531" s="10">
        <f t="shared" si="26"/>
        <v>0</v>
      </c>
      <c r="M531" s="10"/>
    </row>
    <row r="532" spans="8:13">
      <c r="H532" s="10"/>
      <c r="J532" s="10">
        <f t="shared" si="24"/>
        <v>0</v>
      </c>
      <c r="K532" s="10">
        <f t="shared" si="25"/>
        <v>0</v>
      </c>
      <c r="L532" s="10">
        <f t="shared" si="26"/>
        <v>0</v>
      </c>
      <c r="M532" s="10"/>
    </row>
    <row r="533" spans="8:13">
      <c r="H533" s="10"/>
      <c r="J533" s="10">
        <f t="shared" si="24"/>
        <v>0</v>
      </c>
      <c r="K533" s="10">
        <f t="shared" si="25"/>
        <v>0</v>
      </c>
      <c r="L533" s="10">
        <f t="shared" si="26"/>
        <v>0</v>
      </c>
      <c r="M533" s="10"/>
    </row>
    <row r="534" spans="8:13">
      <c r="H534" s="10"/>
      <c r="J534" s="10">
        <f t="shared" si="24"/>
        <v>0</v>
      </c>
      <c r="K534" s="10">
        <f t="shared" si="25"/>
        <v>0</v>
      </c>
      <c r="L534" s="10">
        <f t="shared" si="26"/>
        <v>0</v>
      </c>
      <c r="M534" s="10"/>
    </row>
    <row r="535" spans="8:13">
      <c r="H535" s="10"/>
      <c r="J535" s="10">
        <f t="shared" si="24"/>
        <v>0</v>
      </c>
      <c r="K535" s="10">
        <f t="shared" si="25"/>
        <v>0</v>
      </c>
      <c r="L535" s="10">
        <f t="shared" si="26"/>
        <v>0</v>
      </c>
      <c r="M535" s="10"/>
    </row>
    <row r="536" spans="8:13">
      <c r="H536" s="10"/>
      <c r="J536" s="10">
        <f t="shared" si="24"/>
        <v>0</v>
      </c>
      <c r="K536" s="10">
        <f t="shared" si="25"/>
        <v>0</v>
      </c>
      <c r="L536" s="10">
        <f t="shared" si="26"/>
        <v>0</v>
      </c>
      <c r="M536" s="10"/>
    </row>
    <row r="537" spans="8:13">
      <c r="H537" s="10"/>
      <c r="J537" s="10">
        <f t="shared" si="24"/>
        <v>0</v>
      </c>
      <c r="K537" s="10">
        <f t="shared" si="25"/>
        <v>0</v>
      </c>
      <c r="L537" s="10">
        <f t="shared" si="26"/>
        <v>0</v>
      </c>
      <c r="M537" s="10"/>
    </row>
    <row r="538" spans="8:13">
      <c r="H538" s="10"/>
      <c r="J538" s="10">
        <f t="shared" si="24"/>
        <v>0</v>
      </c>
      <c r="K538" s="10">
        <f t="shared" si="25"/>
        <v>0</v>
      </c>
      <c r="L538" s="10">
        <f t="shared" si="26"/>
        <v>0</v>
      </c>
      <c r="M538" s="10"/>
    </row>
    <row r="539" spans="8:13">
      <c r="H539" s="10"/>
      <c r="J539" s="10">
        <f t="shared" si="24"/>
        <v>0</v>
      </c>
      <c r="K539" s="10">
        <f t="shared" si="25"/>
        <v>0</v>
      </c>
      <c r="L539" s="10">
        <f t="shared" si="26"/>
        <v>0</v>
      </c>
      <c r="M539" s="10"/>
    </row>
    <row r="540" spans="8:13">
      <c r="H540" s="10"/>
      <c r="J540" s="10">
        <f t="shared" si="24"/>
        <v>0</v>
      </c>
      <c r="K540" s="10">
        <f t="shared" si="25"/>
        <v>0</v>
      </c>
      <c r="L540" s="10">
        <f t="shared" si="26"/>
        <v>0</v>
      </c>
      <c r="M540" s="10"/>
    </row>
    <row r="541" spans="8:13">
      <c r="H541" s="10"/>
      <c r="J541" s="10">
        <f t="shared" si="24"/>
        <v>0</v>
      </c>
      <c r="K541" s="10">
        <f t="shared" si="25"/>
        <v>0</v>
      </c>
      <c r="L541" s="10">
        <f t="shared" si="26"/>
        <v>0</v>
      </c>
      <c r="M541" s="10"/>
    </row>
    <row r="542" spans="8:13">
      <c r="H542" s="10"/>
      <c r="J542" s="10">
        <f t="shared" si="24"/>
        <v>0</v>
      </c>
      <c r="K542" s="10">
        <f t="shared" si="25"/>
        <v>0</v>
      </c>
      <c r="L542" s="10">
        <f t="shared" si="26"/>
        <v>0</v>
      </c>
      <c r="M542" s="10"/>
    </row>
    <row r="543" spans="8:13">
      <c r="H543" s="10"/>
      <c r="J543" s="10">
        <f t="shared" si="24"/>
        <v>0</v>
      </c>
      <c r="K543" s="10">
        <f t="shared" si="25"/>
        <v>0</v>
      </c>
      <c r="L543" s="10">
        <f t="shared" si="26"/>
        <v>0</v>
      </c>
      <c r="M543" s="10"/>
    </row>
    <row r="544" spans="8:13">
      <c r="H544" s="10"/>
      <c r="J544" s="10">
        <f t="shared" si="24"/>
        <v>0</v>
      </c>
      <c r="K544" s="10">
        <f t="shared" si="25"/>
        <v>0</v>
      </c>
      <c r="L544" s="10">
        <f t="shared" si="26"/>
        <v>0</v>
      </c>
      <c r="M544" s="10"/>
    </row>
    <row r="545" spans="8:13">
      <c r="H545" s="10"/>
      <c r="J545" s="10">
        <f t="shared" si="24"/>
        <v>0</v>
      </c>
      <c r="K545" s="10">
        <f t="shared" si="25"/>
        <v>0</v>
      </c>
      <c r="L545" s="10">
        <f t="shared" si="26"/>
        <v>0</v>
      </c>
      <c r="M545" s="10"/>
    </row>
    <row r="546" spans="8:13">
      <c r="H546" s="10"/>
      <c r="J546" s="10">
        <f t="shared" si="24"/>
        <v>0</v>
      </c>
      <c r="K546" s="10">
        <f t="shared" si="25"/>
        <v>0</v>
      </c>
      <c r="L546" s="10">
        <f t="shared" si="26"/>
        <v>0</v>
      </c>
      <c r="M546" s="10"/>
    </row>
    <row r="547" spans="8:13">
      <c r="H547" s="10"/>
      <c r="J547" s="10">
        <f t="shared" si="24"/>
        <v>0</v>
      </c>
      <c r="K547" s="10">
        <f t="shared" si="25"/>
        <v>0</v>
      </c>
      <c r="L547" s="10">
        <f t="shared" si="26"/>
        <v>0</v>
      </c>
      <c r="M547" s="10"/>
    </row>
    <row r="548" spans="8:13">
      <c r="H548" s="10"/>
      <c r="J548" s="10">
        <f t="shared" si="24"/>
        <v>0</v>
      </c>
      <c r="K548" s="10">
        <f t="shared" si="25"/>
        <v>0</v>
      </c>
      <c r="L548" s="10">
        <f t="shared" si="26"/>
        <v>0</v>
      </c>
      <c r="M548" s="10"/>
    </row>
    <row r="549" spans="8:13">
      <c r="H549" s="10"/>
      <c r="J549" s="10">
        <f t="shared" si="24"/>
        <v>0</v>
      </c>
      <c r="K549" s="10">
        <f t="shared" si="25"/>
        <v>0</v>
      </c>
      <c r="L549" s="10">
        <f t="shared" si="26"/>
        <v>0</v>
      </c>
      <c r="M549" s="10"/>
    </row>
    <row r="550" spans="8:13">
      <c r="H550" s="10"/>
      <c r="J550" s="10">
        <f t="shared" si="24"/>
        <v>0</v>
      </c>
      <c r="K550" s="10">
        <f t="shared" si="25"/>
        <v>0</v>
      </c>
      <c r="L550" s="10">
        <f t="shared" si="26"/>
        <v>0</v>
      </c>
      <c r="M550" s="10"/>
    </row>
    <row r="551" spans="8:13">
      <c r="H551" s="10"/>
      <c r="J551" s="10">
        <f t="shared" si="24"/>
        <v>0</v>
      </c>
      <c r="K551" s="10">
        <f t="shared" si="25"/>
        <v>0</v>
      </c>
      <c r="L551" s="10">
        <f t="shared" si="26"/>
        <v>0</v>
      </c>
      <c r="M551" s="10"/>
    </row>
    <row r="552" spans="8:13">
      <c r="H552" s="10"/>
      <c r="J552" s="10">
        <f t="shared" si="24"/>
        <v>0</v>
      </c>
      <c r="K552" s="10">
        <f t="shared" si="25"/>
        <v>0</v>
      </c>
      <c r="L552" s="10">
        <f t="shared" si="26"/>
        <v>0</v>
      </c>
      <c r="M552" s="10"/>
    </row>
    <row r="553" spans="8:13">
      <c r="H553" s="10"/>
      <c r="J553" s="10">
        <f t="shared" si="24"/>
        <v>0</v>
      </c>
      <c r="K553" s="10">
        <f t="shared" si="25"/>
        <v>0</v>
      </c>
      <c r="L553" s="10">
        <f t="shared" si="26"/>
        <v>0</v>
      </c>
      <c r="M553" s="10"/>
    </row>
    <row r="554" spans="8:13">
      <c r="H554" s="10"/>
      <c r="J554" s="10">
        <f t="shared" si="24"/>
        <v>0</v>
      </c>
      <c r="K554" s="10">
        <f t="shared" si="25"/>
        <v>0</v>
      </c>
      <c r="L554" s="10">
        <f t="shared" si="26"/>
        <v>0</v>
      </c>
      <c r="M554" s="10"/>
    </row>
    <row r="555" spans="8:13">
      <c r="H555" s="10"/>
      <c r="J555" s="10">
        <f t="shared" si="24"/>
        <v>0</v>
      </c>
      <c r="K555" s="10">
        <f t="shared" si="25"/>
        <v>0</v>
      </c>
      <c r="L555" s="10">
        <f t="shared" si="26"/>
        <v>0</v>
      </c>
      <c r="M555" s="10"/>
    </row>
    <row r="556" spans="8:13">
      <c r="H556" s="10"/>
      <c r="J556" s="10">
        <f t="shared" si="24"/>
        <v>0</v>
      </c>
      <c r="K556" s="10">
        <f t="shared" si="25"/>
        <v>0</v>
      </c>
      <c r="L556" s="10">
        <f t="shared" si="26"/>
        <v>0</v>
      </c>
      <c r="M556" s="10"/>
    </row>
    <row r="557" spans="8:13">
      <c r="H557" s="10"/>
      <c r="J557" s="10">
        <f t="shared" si="24"/>
        <v>0</v>
      </c>
      <c r="K557" s="10">
        <f t="shared" si="25"/>
        <v>0</v>
      </c>
      <c r="L557" s="10">
        <f t="shared" si="26"/>
        <v>0</v>
      </c>
      <c r="M557" s="10"/>
    </row>
    <row r="558" spans="8:13">
      <c r="H558" s="10"/>
      <c r="J558" s="10">
        <f t="shared" si="24"/>
        <v>0</v>
      </c>
      <c r="K558" s="10">
        <f t="shared" si="25"/>
        <v>0</v>
      </c>
      <c r="L558" s="10">
        <f t="shared" si="26"/>
        <v>0</v>
      </c>
      <c r="M558" s="10"/>
    </row>
    <row r="559" spans="8:13">
      <c r="H559" s="10"/>
      <c r="J559" s="10">
        <f t="shared" si="24"/>
        <v>0</v>
      </c>
      <c r="K559" s="10">
        <f t="shared" si="25"/>
        <v>0</v>
      </c>
      <c r="L559" s="10">
        <f t="shared" si="26"/>
        <v>0</v>
      </c>
      <c r="M559" s="10"/>
    </row>
    <row r="560" spans="8:13">
      <c r="H560" s="10"/>
      <c r="J560" s="10">
        <f t="shared" si="24"/>
        <v>0</v>
      </c>
      <c r="K560" s="10">
        <f t="shared" si="25"/>
        <v>0</v>
      </c>
      <c r="L560" s="10">
        <f t="shared" si="26"/>
        <v>0</v>
      </c>
      <c r="M560" s="10"/>
    </row>
    <row r="561" spans="8:13">
      <c r="H561" s="10"/>
      <c r="J561" s="10">
        <f t="shared" si="24"/>
        <v>0</v>
      </c>
      <c r="K561" s="10">
        <f t="shared" si="25"/>
        <v>0</v>
      </c>
      <c r="L561" s="10">
        <f t="shared" si="26"/>
        <v>0</v>
      </c>
      <c r="M561" s="10"/>
    </row>
    <row r="562" spans="8:13">
      <c r="H562" s="10"/>
      <c r="J562" s="10">
        <f t="shared" si="24"/>
        <v>0</v>
      </c>
      <c r="K562" s="10">
        <f t="shared" si="25"/>
        <v>0</v>
      </c>
      <c r="L562" s="10">
        <f t="shared" si="26"/>
        <v>0</v>
      </c>
      <c r="M562" s="10"/>
    </row>
    <row r="563" spans="8:13">
      <c r="H563" s="10"/>
      <c r="J563" s="10">
        <f t="shared" si="24"/>
        <v>0</v>
      </c>
      <c r="K563" s="10">
        <f t="shared" si="25"/>
        <v>0</v>
      </c>
      <c r="L563" s="10">
        <f t="shared" si="26"/>
        <v>0</v>
      </c>
      <c r="M563" s="10"/>
    </row>
    <row r="564" spans="8:13">
      <c r="H564" s="10"/>
      <c r="J564" s="10">
        <f t="shared" si="24"/>
        <v>0</v>
      </c>
      <c r="K564" s="10">
        <f t="shared" si="25"/>
        <v>0</v>
      </c>
      <c r="L564" s="10">
        <f t="shared" si="26"/>
        <v>0</v>
      </c>
      <c r="M564" s="10"/>
    </row>
    <row r="565" spans="8:13">
      <c r="H565" s="10"/>
      <c r="J565" s="10">
        <f t="shared" si="24"/>
        <v>0</v>
      </c>
      <c r="K565" s="10">
        <f t="shared" si="25"/>
        <v>0</v>
      </c>
      <c r="L565" s="10">
        <f t="shared" si="26"/>
        <v>0</v>
      </c>
      <c r="M565" s="10"/>
    </row>
    <row r="566" spans="8:13">
      <c r="H566" s="10"/>
      <c r="J566" s="10">
        <f t="shared" si="24"/>
        <v>0</v>
      </c>
      <c r="K566" s="10">
        <f t="shared" si="25"/>
        <v>0</v>
      </c>
      <c r="L566" s="10">
        <f t="shared" si="26"/>
        <v>0</v>
      </c>
      <c r="M566" s="10"/>
    </row>
    <row r="567" spans="8:13">
      <c r="H567" s="10"/>
      <c r="J567" s="10">
        <f t="shared" si="24"/>
        <v>0</v>
      </c>
      <c r="K567" s="10">
        <f t="shared" si="25"/>
        <v>0</v>
      </c>
      <c r="L567" s="10">
        <f t="shared" si="26"/>
        <v>0</v>
      </c>
      <c r="M567" s="10"/>
    </row>
    <row r="568" spans="8:13">
      <c r="H568" s="10"/>
      <c r="J568" s="10">
        <f t="shared" si="24"/>
        <v>0</v>
      </c>
      <c r="K568" s="10">
        <f t="shared" si="25"/>
        <v>0</v>
      </c>
      <c r="L568" s="10">
        <f t="shared" si="26"/>
        <v>0</v>
      </c>
      <c r="M568" s="10"/>
    </row>
    <row r="569" spans="8:13">
      <c r="H569" s="10"/>
      <c r="J569" s="10">
        <f t="shared" si="24"/>
        <v>0</v>
      </c>
      <c r="K569" s="10">
        <f t="shared" si="25"/>
        <v>0</v>
      </c>
      <c r="L569" s="10">
        <f t="shared" si="26"/>
        <v>0</v>
      </c>
      <c r="M569" s="10"/>
    </row>
    <row r="570" spans="8:13">
      <c r="H570" s="10"/>
      <c r="J570" s="10">
        <f t="shared" si="24"/>
        <v>0</v>
      </c>
      <c r="K570" s="10">
        <f t="shared" si="25"/>
        <v>0</v>
      </c>
      <c r="L570" s="10">
        <f t="shared" si="26"/>
        <v>0</v>
      </c>
      <c r="M570" s="10"/>
    </row>
    <row r="571" spans="8:13">
      <c r="H571" s="10"/>
      <c r="J571" s="10">
        <f t="shared" si="24"/>
        <v>0</v>
      </c>
      <c r="K571" s="10">
        <f t="shared" si="25"/>
        <v>0</v>
      </c>
      <c r="L571" s="10">
        <f t="shared" si="26"/>
        <v>0</v>
      </c>
      <c r="M571" s="10"/>
    </row>
    <row r="572" spans="8:13">
      <c r="H572" s="10"/>
      <c r="J572" s="10">
        <f t="shared" si="24"/>
        <v>0</v>
      </c>
      <c r="K572" s="10">
        <f t="shared" si="25"/>
        <v>0</v>
      </c>
      <c r="L572" s="10">
        <f t="shared" si="26"/>
        <v>0</v>
      </c>
      <c r="M572" s="10"/>
    </row>
    <row r="573" spans="8:13">
      <c r="H573" s="10"/>
      <c r="J573" s="10">
        <f t="shared" si="24"/>
        <v>0</v>
      </c>
      <c r="K573" s="10">
        <f t="shared" si="25"/>
        <v>0</v>
      </c>
      <c r="L573" s="10">
        <f t="shared" si="26"/>
        <v>0</v>
      </c>
      <c r="M573" s="10"/>
    </row>
    <row r="574" spans="8:13">
      <c r="H574" s="10"/>
      <c r="J574" s="10">
        <f t="shared" si="24"/>
        <v>0</v>
      </c>
      <c r="K574" s="10">
        <f t="shared" si="25"/>
        <v>0</v>
      </c>
      <c r="L574" s="10">
        <f t="shared" si="26"/>
        <v>0</v>
      </c>
      <c r="M574" s="10"/>
    </row>
    <row r="575" spans="8:13">
      <c r="H575" s="10"/>
      <c r="J575" s="10">
        <f t="shared" si="24"/>
        <v>0</v>
      </c>
      <c r="K575" s="10">
        <f t="shared" si="25"/>
        <v>0</v>
      </c>
      <c r="L575" s="10">
        <f t="shared" si="26"/>
        <v>0</v>
      </c>
      <c r="M575" s="10"/>
    </row>
    <row r="576" spans="8:13">
      <c r="H576" s="10"/>
      <c r="J576" s="10">
        <f t="shared" si="24"/>
        <v>0</v>
      </c>
      <c r="K576" s="10">
        <f t="shared" si="25"/>
        <v>0</v>
      </c>
      <c r="L576" s="10">
        <f t="shared" si="26"/>
        <v>0</v>
      </c>
      <c r="M576" s="10"/>
    </row>
    <row r="577" spans="8:13">
      <c r="H577" s="10"/>
      <c r="J577" s="10">
        <f t="shared" si="24"/>
        <v>0</v>
      </c>
      <c r="K577" s="10">
        <f t="shared" si="25"/>
        <v>0</v>
      </c>
      <c r="L577" s="10">
        <f t="shared" si="26"/>
        <v>0</v>
      </c>
      <c r="M577" s="10"/>
    </row>
    <row r="578" spans="8:13">
      <c r="H578" s="10"/>
      <c r="J578" s="10">
        <f t="shared" si="24"/>
        <v>0</v>
      </c>
      <c r="K578" s="10">
        <f t="shared" si="25"/>
        <v>0</v>
      </c>
      <c r="L578" s="10">
        <f t="shared" si="26"/>
        <v>0</v>
      </c>
      <c r="M578" s="10"/>
    </row>
    <row r="579" spans="8:13">
      <c r="H579" s="10"/>
      <c r="J579" s="10">
        <f t="shared" si="24"/>
        <v>0</v>
      </c>
      <c r="K579" s="10">
        <f t="shared" si="25"/>
        <v>0</v>
      </c>
      <c r="L579" s="10">
        <f t="shared" si="26"/>
        <v>0</v>
      </c>
      <c r="M579" s="10"/>
    </row>
    <row r="580" spans="8:13">
      <c r="H580" s="10"/>
      <c r="J580" s="10">
        <f t="shared" si="24"/>
        <v>0</v>
      </c>
      <c r="K580" s="10">
        <f t="shared" si="25"/>
        <v>0</v>
      </c>
      <c r="L580" s="10">
        <f t="shared" si="26"/>
        <v>0</v>
      </c>
      <c r="M580" s="10"/>
    </row>
    <row r="581" spans="8:13">
      <c r="H581" s="10"/>
      <c r="J581" s="10">
        <f t="shared" si="24"/>
        <v>0</v>
      </c>
      <c r="K581" s="10">
        <f t="shared" si="25"/>
        <v>0</v>
      </c>
      <c r="L581" s="10">
        <f t="shared" si="26"/>
        <v>0</v>
      </c>
      <c r="M581" s="10"/>
    </row>
    <row r="582" spans="8:13">
      <c r="H582" s="10"/>
      <c r="J582" s="10">
        <f t="shared" si="24"/>
        <v>0</v>
      </c>
      <c r="K582" s="10">
        <f t="shared" si="25"/>
        <v>0</v>
      </c>
      <c r="L582" s="10">
        <f t="shared" si="26"/>
        <v>0</v>
      </c>
      <c r="M582" s="10"/>
    </row>
    <row r="583" spans="8:13">
      <c r="H583" s="10"/>
      <c r="J583" s="10">
        <f t="shared" si="24"/>
        <v>0</v>
      </c>
      <c r="K583" s="10">
        <f t="shared" si="25"/>
        <v>0</v>
      </c>
      <c r="L583" s="10">
        <f t="shared" si="26"/>
        <v>0</v>
      </c>
      <c r="M583" s="10"/>
    </row>
    <row r="584" spans="8:13">
      <c r="H584" s="10"/>
      <c r="J584" s="10">
        <f t="shared" si="24"/>
        <v>0</v>
      </c>
      <c r="K584" s="10">
        <f t="shared" si="25"/>
        <v>0</v>
      </c>
      <c r="L584" s="10">
        <f t="shared" si="26"/>
        <v>0</v>
      </c>
      <c r="M584" s="10"/>
    </row>
    <row r="585" spans="8:13">
      <c r="H585" s="10"/>
      <c r="J585" s="10">
        <f t="shared" si="24"/>
        <v>0</v>
      </c>
      <c r="K585" s="10">
        <f t="shared" si="25"/>
        <v>0</v>
      </c>
      <c r="L585" s="10">
        <f t="shared" si="26"/>
        <v>0</v>
      </c>
      <c r="M585" s="10"/>
    </row>
    <row r="586" spans="8:13">
      <c r="H586" s="10"/>
      <c r="J586" s="10">
        <f t="shared" si="24"/>
        <v>0</v>
      </c>
      <c r="K586" s="10">
        <f t="shared" si="25"/>
        <v>0</v>
      </c>
      <c r="L586" s="10">
        <f t="shared" si="26"/>
        <v>0</v>
      </c>
      <c r="M586" s="10"/>
    </row>
    <row r="587" spans="8:13">
      <c r="H587" s="10"/>
      <c r="J587" s="10">
        <f t="shared" si="24"/>
        <v>0</v>
      </c>
      <c r="K587" s="10">
        <f t="shared" si="25"/>
        <v>0</v>
      </c>
      <c r="L587" s="10">
        <f t="shared" si="26"/>
        <v>0</v>
      </c>
      <c r="M587" s="10"/>
    </row>
    <row r="588" spans="8:13">
      <c r="H588" s="10"/>
      <c r="J588" s="10">
        <f t="shared" si="24"/>
        <v>0</v>
      </c>
      <c r="K588" s="10">
        <f t="shared" si="25"/>
        <v>0</v>
      </c>
      <c r="L588" s="10">
        <f t="shared" si="26"/>
        <v>0</v>
      </c>
      <c r="M588" s="10"/>
    </row>
    <row r="589" spans="8:13">
      <c r="H589" s="10"/>
      <c r="J589" s="10">
        <f t="shared" si="24"/>
        <v>0</v>
      </c>
      <c r="K589" s="10">
        <f t="shared" si="25"/>
        <v>0</v>
      </c>
      <c r="L589" s="10">
        <f t="shared" si="26"/>
        <v>0</v>
      </c>
      <c r="M589" s="10"/>
    </row>
    <row r="590" spans="8:13">
      <c r="H590" s="10"/>
      <c r="J590" s="10">
        <f t="shared" si="24"/>
        <v>0</v>
      </c>
      <c r="K590" s="10">
        <f t="shared" si="25"/>
        <v>0</v>
      </c>
      <c r="L590" s="10">
        <f t="shared" si="26"/>
        <v>0</v>
      </c>
      <c r="M590" s="10"/>
    </row>
    <row r="591" spans="8:13">
      <c r="H591" s="10"/>
      <c r="J591" s="10">
        <f t="shared" ref="J591:J599" si="27">IF(I591="N",J590-H591,J590)</f>
        <v>0</v>
      </c>
      <c r="K591" s="10">
        <f t="shared" ref="K591:K599" si="28">IF(I591="Y",K590-H591,K590)</f>
        <v>0</v>
      </c>
      <c r="L591" s="10">
        <f t="shared" ref="L591:L599" si="29">L590-H591</f>
        <v>0</v>
      </c>
      <c r="M591" s="10"/>
    </row>
    <row r="592" spans="8:13">
      <c r="H592" s="10"/>
      <c r="J592" s="10">
        <f t="shared" si="27"/>
        <v>0</v>
      </c>
      <c r="K592" s="10">
        <f t="shared" si="28"/>
        <v>0</v>
      </c>
      <c r="L592" s="10">
        <f t="shared" si="29"/>
        <v>0</v>
      </c>
      <c r="M592" s="10"/>
    </row>
    <row r="593" spans="8:13">
      <c r="H593" s="10"/>
      <c r="J593" s="10">
        <f t="shared" si="27"/>
        <v>0</v>
      </c>
      <c r="K593" s="10">
        <f t="shared" si="28"/>
        <v>0</v>
      </c>
      <c r="L593" s="10">
        <f t="shared" si="29"/>
        <v>0</v>
      </c>
      <c r="M593" s="10"/>
    </row>
    <row r="594" spans="8:13">
      <c r="H594" s="10"/>
      <c r="J594" s="10">
        <f t="shared" si="27"/>
        <v>0</v>
      </c>
      <c r="K594" s="10">
        <f t="shared" si="28"/>
        <v>0</v>
      </c>
      <c r="L594" s="10">
        <f t="shared" si="29"/>
        <v>0</v>
      </c>
      <c r="M594" s="10"/>
    </row>
    <row r="595" spans="8:13">
      <c r="H595" s="10"/>
      <c r="J595" s="10">
        <f t="shared" si="27"/>
        <v>0</v>
      </c>
      <c r="K595" s="10">
        <f t="shared" si="28"/>
        <v>0</v>
      </c>
      <c r="L595" s="10">
        <f t="shared" si="29"/>
        <v>0</v>
      </c>
      <c r="M595" s="10"/>
    </row>
    <row r="596" spans="8:13">
      <c r="H596" s="10"/>
      <c r="J596" s="10">
        <f t="shared" si="27"/>
        <v>0</v>
      </c>
      <c r="K596" s="10">
        <f t="shared" si="28"/>
        <v>0</v>
      </c>
      <c r="L596" s="10">
        <f t="shared" si="29"/>
        <v>0</v>
      </c>
      <c r="M596" s="10"/>
    </row>
    <row r="597" spans="8:13">
      <c r="H597" s="10"/>
      <c r="J597" s="10">
        <f t="shared" si="27"/>
        <v>0</v>
      </c>
      <c r="K597" s="10">
        <f t="shared" si="28"/>
        <v>0</v>
      </c>
      <c r="L597" s="10">
        <f t="shared" si="29"/>
        <v>0</v>
      </c>
      <c r="M597" s="10"/>
    </row>
    <row r="598" spans="8:13">
      <c r="H598" s="10"/>
      <c r="J598" s="10">
        <f t="shared" si="27"/>
        <v>0</v>
      </c>
      <c r="K598" s="10">
        <f t="shared" si="28"/>
        <v>0</v>
      </c>
      <c r="L598" s="10">
        <f t="shared" si="29"/>
        <v>0</v>
      </c>
      <c r="M598" s="10"/>
    </row>
    <row r="599" spans="8:13">
      <c r="H599" s="10"/>
      <c r="J599" s="10">
        <f t="shared" si="27"/>
        <v>0</v>
      </c>
      <c r="K599" s="10">
        <f t="shared" si="28"/>
        <v>0</v>
      </c>
      <c r="L599" s="10">
        <f t="shared" si="29"/>
        <v>0</v>
      </c>
      <c r="M599" s="10"/>
    </row>
  </sheetData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499" yWindow="419" count="3">
        <x14:dataValidation type="list" allowBlank="1" showInputMessage="1" showErrorMessage="1" promptTitle="Month" prompt="Please choose the appropriate month from the drop down list." xr:uid="{A9D185EC-AD94-4922-B05A-D70B9B0717F7}">
          <x14:formula1>
            <xm:f>'Budget Category Descriptions'!$Q$2:$Q$13</xm:f>
          </x14:formula1>
          <xm:sqref>B13:B599</xm:sqref>
        </x14:dataValidation>
        <x14:dataValidation type="list" allowBlank="1" showInputMessage="1" showErrorMessage="1" promptTitle="Budget Category" prompt="Please select budget category or, if it is not in the list, select Other and type the category in Other Category." xr:uid="{6C7A6375-8479-4907-82DC-D472AD12430B}">
          <x14:formula1>
            <xm:f>'Budget Category Descriptions'!$A$2:$A$14</xm:f>
          </x14:formula1>
          <xm:sqref>F13:F479</xm:sqref>
        </x14:dataValidation>
        <x14:dataValidation type="list" allowBlank="1" showInputMessage="1" showErrorMessage="1" xr:uid="{C4D5BD34-6513-47D6-8ABB-AD86820F5B17}">
          <x14:formula1>
            <xm:f>'Budget Category Descriptions'!$A$2:$A$14</xm:f>
          </x14:formula1>
          <xm:sqref>F480:F599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07AD-2601-4FFB-8F3A-6B801E50EF83}">
  <dimension ref="A1:N15"/>
  <sheetViews>
    <sheetView tabSelected="1" zoomScale="75" zoomScaleNormal="75" workbookViewId="0">
      <selection activeCell="A3" sqref="A3:A14"/>
    </sheetView>
  </sheetViews>
  <sheetFormatPr defaultRowHeight="14.45"/>
  <cols>
    <col min="1" max="1" width="17.5703125" customWidth="1"/>
    <col min="2" max="13" width="11" customWidth="1"/>
  </cols>
  <sheetData>
    <row r="1" spans="1:14">
      <c r="A1" t="s">
        <v>30</v>
      </c>
      <c r="B1" t="s">
        <v>31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</row>
    <row r="2" spans="1:14">
      <c r="N2">
        <f>SUM(Table4[[#This Row],[January]:[December]])</f>
        <v>0</v>
      </c>
    </row>
    <row r="3" spans="1:14">
      <c r="A3">
        <v>5010003</v>
      </c>
      <c r="B3">
        <v>0</v>
      </c>
      <c r="C3">
        <f>SUMIFS(Table2[AMOUNT],'Grant Budget'!$B$13:$B$599,"February",Table2[BUDGET CATEGORY],"CONTGM")</f>
        <v>0</v>
      </c>
      <c r="D3">
        <f>SUMIFS(Table2[AMOUNT],'Grant Budget'!$B$13:$B$599,"March",Table2[BUDGET CATEGORY],"CONTGM")</f>
        <v>0</v>
      </c>
      <c r="E3">
        <f>SUMIFS(Table2[AMOUNT],'Grant Budget'!$B$13:$B$599,"April",Table2[BUDGET CATEGORY],"CONTGM")</f>
        <v>0</v>
      </c>
      <c r="F3">
        <f>SUMIFS(Table2[AMOUNT],'Grant Budget'!$B$13:$B$599,"May",Table2[BUDGET CATEGORY],"CONTGM")</f>
        <v>0</v>
      </c>
      <c r="G3">
        <f>SUMIFS(Table2[AMOUNT],'Grant Budget'!$B$13:$B$599,"June",Table2[BUDGET CATEGORY],"CONTGM")</f>
        <v>0</v>
      </c>
      <c r="H3">
        <f>SUMIFS(Table2[AMOUNT],'Grant Budget'!B13:B599,"July",Table2[BUDGET CATEGORY],"CONTGM")</f>
        <v>0</v>
      </c>
      <c r="I3">
        <f>SUMIFS(Table2[AMOUNT],'Grant Budget'!$B$13:$B$599,"August",Table2[BUDGET CATEGORY],"CONTGM")</f>
        <v>0</v>
      </c>
      <c r="J3">
        <f>SUMIFS(Table2[AMOUNT],'Grant Budget'!$B$13:$B$599,"September",Table2[BUDGET CATEGORY],"CONTGM")</f>
        <v>0</v>
      </c>
      <c r="K3">
        <f>SUMIFS(Table2[AMOUNT],'Grant Budget'!$B$13:$B$599,"October",Table2[BUDGET CATEGORY],"CONTGM")</f>
        <v>0</v>
      </c>
      <c r="L3">
        <f>SUMIFS(Table2[AMOUNT],'Grant Budget'!$B$13:$B$599,"November",Table2[BUDGET CATEGORY],"CONTGM")</f>
        <v>0</v>
      </c>
      <c r="M3">
        <f>SUMIFS(Table2[AMOUNT],'Grant Budget'!$B$13:$B$599,"December",Table2[BUDGET CATEGORY],"CONTGM")</f>
        <v>0</v>
      </c>
      <c r="N3">
        <f>SUM(Table4[[#This Row],[January]:[December]])</f>
        <v>0</v>
      </c>
    </row>
    <row r="4" spans="1:14">
      <c r="A4">
        <v>5050003</v>
      </c>
      <c r="B4">
        <f>SUMIFS(Table2[AMOUNT],'Grant Budget'!$B$13:$B$599,"January",Table2[BUDGET CATEGORY],"CONTSV")</f>
        <v>0</v>
      </c>
      <c r="C4">
        <f>SUMIFS(Table2[AMOUNT],'Grant Budget'!$B$13:$B$599,"February",Table2[BUDGET CATEGORY],"CONTSV")</f>
        <v>0</v>
      </c>
      <c r="D4">
        <f>SUMIFS(Table2[AMOUNT],'Grant Budget'!$B$13:$B$599,"March",Table2[BUDGET CATEGORY],"CONTSV")</f>
        <v>0</v>
      </c>
      <c r="E4">
        <f>SUMIFS(Table2[AMOUNT],'Grant Budget'!$B$13:$B$599,"April",Table2[BUDGET CATEGORY],"CONTSV")</f>
        <v>0</v>
      </c>
      <c r="F4">
        <f>SUMIFS(Table2[AMOUNT],'Grant Budget'!$B$13:$B$599,"May",Table2[BUDGET CATEGORY],"CONTSV")</f>
        <v>0</v>
      </c>
      <c r="G4">
        <f>SUMIFS(Table2[AMOUNT],'Grant Budget'!$B$13:$B$599,"June",Table2[BUDGET CATEGORY],"CONTSV")</f>
        <v>0</v>
      </c>
      <c r="H4">
        <f>SUMIFS(Table2[AMOUNT],'Grant Budget'!B13:B599,"July",Table2[BUDGET CATEGORY],"CONTSV")</f>
        <v>0</v>
      </c>
      <c r="I4">
        <f>SUMIFS(Table2[AMOUNT],'Grant Budget'!$B$13:$B$599,"August",Table2[BUDGET CATEGORY],"CONTSV")</f>
        <v>0</v>
      </c>
      <c r="J4">
        <f>SUMIFS(Table2[AMOUNT],'Grant Budget'!$B$13:$B$599,"September",Table2[BUDGET CATEGORY],"CONTSV")</f>
        <v>0</v>
      </c>
      <c r="K4">
        <f>SUMIFS(Table2[AMOUNT],'Grant Budget'!$B$13:$B$599,"October",Table2[BUDGET CATEGORY],"CONTSV")</f>
        <v>0</v>
      </c>
      <c r="L4">
        <f>SUMIFS(Table2[AMOUNT],'Grant Budget'!$B$13:$B$599,"November",Table2[BUDGET CATEGORY],"CONTSV")</f>
        <v>0</v>
      </c>
      <c r="M4">
        <f>SUMIFS(Table2[AMOUNT],'Grant Budget'!$B$13:$B$599,"December",Table2[BUDGET CATEGORY],"CONTSV")</f>
        <v>0</v>
      </c>
      <c r="N4">
        <f>SUM(Table4[[#This Row],[January]:[December]])</f>
        <v>0</v>
      </c>
    </row>
    <row r="5" spans="1:14">
      <c r="A5">
        <v>5040003</v>
      </c>
      <c r="B5">
        <f>SUMIFS(Table2[AMOUNT],'Grant Budget'!$B$13:$B$599,"January",Table2[BUDGET CATEGORY],"COP_CAP_PURCH")</f>
        <v>0</v>
      </c>
      <c r="C5">
        <f>SUMIFS(Table2[AMOUNT],'Grant Budget'!$B$13:$B$599,"February",Table2[BUDGET CATEGORY],"COP_CAP_PURCH")</f>
        <v>0</v>
      </c>
      <c r="D5">
        <f>SUMIFS(Table2[AMOUNT],'Grant Budget'!$B$13:$B$599,"March",Table2[BUDGET CATEGORY],"COP_CAP_PURCH")</f>
        <v>0</v>
      </c>
      <c r="E5">
        <f>SUMIFS(Table2[AMOUNT],'Grant Budget'!$B$13:$B$599,"April",Table2[BUDGET CATEGORY],"COP_CAP_PURCH")</f>
        <v>0</v>
      </c>
      <c r="F5">
        <f>SUMIFS(Table2[AMOUNT],'Grant Budget'!$B$13:$B$599,"May",Table2[BUDGET CATEGORY],"COP_CAP_PURCH")</f>
        <v>0</v>
      </c>
      <c r="G5">
        <f>SUMIFS(Table2[AMOUNT],'Grant Budget'!$B$13:$B$599,"June",Table2[BUDGET CATEGORY],"COP_CAP_PURCH")</f>
        <v>0</v>
      </c>
      <c r="H5">
        <f>SUMIFS(Table2[AMOUNT],'Grant Budget'!B13:B599,"July",Table2[BUDGET CATEGORY],"COP_CAP_PURCH")</f>
        <v>0</v>
      </c>
      <c r="I5">
        <f>SUMIFS(Table2[AMOUNT],'Grant Budget'!$B$13:$B$599,"August",Table2[BUDGET CATEGORY],"COP_CAP_PURCH")</f>
        <v>0</v>
      </c>
      <c r="J5">
        <f>SUMIFS(Table2[AMOUNT],'Grant Budget'!$B$13:$B$599,"September",Table2[BUDGET CATEGORY],"COP_CAP_PURCH")</f>
        <v>0</v>
      </c>
      <c r="K5">
        <f>SUMIFS(Table2[AMOUNT],'Grant Budget'!$B$13:$B$599,"October",Table2[BUDGET CATEGORY],"COP_CAP_PURCH")</f>
        <v>0</v>
      </c>
      <c r="L5">
        <f>SUMIFS(Table2[AMOUNT],'Grant Budget'!$B$13:$B$599,"November",Table2[BUDGET CATEGORY],"COP_CAP_PURCH")</f>
        <v>0</v>
      </c>
      <c r="M5">
        <f>SUMIFS(Table2[AMOUNT],'Grant Budget'!$B$13:$B$599,"December",Table2[BUDGET CATEGORY],"COP_CAP_PURCH")</f>
        <v>0</v>
      </c>
      <c r="N5">
        <f>SUM(Table4[[#This Row],[January]:[December]])</f>
        <v>0</v>
      </c>
    </row>
    <row r="6" spans="1:14">
      <c r="A6">
        <v>5050009</v>
      </c>
      <c r="B6">
        <f>SUMIFS(Table2[AMOUNT],'Grant Budget'!$B$13:$B$599,"January",Table2[BUDGET CATEGORY],"DIRPMT")</f>
        <v>0</v>
      </c>
      <c r="C6">
        <f>SUMIFS(Table2[AMOUNT],'Grant Budget'!$B$13:$B$599,"February",Table2[BUDGET CATEGORY],"DIRPMT")</f>
        <v>0</v>
      </c>
      <c r="D6">
        <f>SUMIFS(Table2[AMOUNT],'Grant Budget'!$B$13:$B$599,"March",Table2[BUDGET CATEGORY],"DIRPMT")</f>
        <v>0</v>
      </c>
      <c r="E6">
        <f>SUMIFS(Table2[AMOUNT],'Grant Budget'!$B$13:$B$599,"April",Table2[BUDGET CATEGORY],"DIRPMT")</f>
        <v>0</v>
      </c>
      <c r="F6">
        <f>SUMIFS(Table2[AMOUNT],'Grant Budget'!$B$13:$B$599,"May",Table2[BUDGET CATEGORY],"DIRPMT")</f>
        <v>0</v>
      </c>
      <c r="G6">
        <f>SUMIFS(Table2[AMOUNT],'Grant Budget'!$B$13:$B$599,"June",Table2[BUDGET CATEGORY],"DIRPMT")</f>
        <v>0</v>
      </c>
      <c r="H6">
        <f>SUMIFS(Table2[AMOUNT],'Grant Budget'!B13:B599,"July",Table2[BUDGET CATEGORY],"DIRPMT")</f>
        <v>0</v>
      </c>
      <c r="I6">
        <f>SUMIFS(Table2[AMOUNT],'Grant Budget'!$B$13:$B$599,"August",Table2[BUDGET CATEGORY],"DIRPMT")</f>
        <v>0</v>
      </c>
      <c r="J6">
        <f>SUMIFS(Table2[AMOUNT],'Grant Budget'!$B$13:$B$599,"September",Table2[BUDGET CATEGORY],"DIRPMT")</f>
        <v>0</v>
      </c>
      <c r="K6">
        <f>SUMIFS(Table2[AMOUNT],'Grant Budget'!$B$13:$B$599,"October",Table2[BUDGET CATEGORY],"DIRPMT")</f>
        <v>0</v>
      </c>
      <c r="L6">
        <f>SUMIFS(Table2[AMOUNT],'Grant Budget'!$B$13:$B$599,"November",Table2[BUDGET CATEGORY],"DIRPMT")</f>
        <v>0</v>
      </c>
      <c r="M6">
        <f>SUMIFS(Table2[AMOUNT],'Grant Budget'!$B$13:$B$599,"December",Table2[BUDGET CATEGORY],"DIRPMT")</f>
        <v>0</v>
      </c>
      <c r="N6">
        <f>SUM(Table4[[#This Row],[January]:[December]])</f>
        <v>0</v>
      </c>
    </row>
    <row r="7" spans="1:14">
      <c r="A7">
        <v>5030004</v>
      </c>
      <c r="B7">
        <f>SUMIFS(Table2[AMOUNT],'Grant Budget'!$B$13:$B$599,"January",Table2[BUDGET CATEGORY],"EQUIP")</f>
        <v>0</v>
      </c>
      <c r="C7">
        <f>SUMIFS(Table2[AMOUNT],'Grant Budget'!$B$13:$B$599,"February",Table2[BUDGET CATEGORY],"EQUIP")</f>
        <v>0</v>
      </c>
      <c r="D7">
        <f>SUMIFS(Table2[AMOUNT],'Grant Budget'!$B$13:$B$599,"March",Table2[BUDGET CATEGORY],"EQUIP")</f>
        <v>0</v>
      </c>
      <c r="E7">
        <f>SUMIFS(Table2[AMOUNT],'Grant Budget'!$B$13:$B$599,"April",Table2[BUDGET CATEGORY],"EQUIP")</f>
        <v>0</v>
      </c>
      <c r="F7">
        <v>0</v>
      </c>
      <c r="G7">
        <f>SUMIFS(Table2[AMOUNT],'Grant Budget'!$B$13:$B$599,"June",Table2[BUDGET CATEGORY],"EQUIP")</f>
        <v>0</v>
      </c>
      <c r="H7">
        <f>SUMIFS(Table2[AMOUNT],'Grant Budget'!B13:B599,"July",Table2[BUDGET CATEGORY],"EQUIP")</f>
        <v>0</v>
      </c>
      <c r="I7">
        <f>SUMIFS(Table2[AMOUNT],'Grant Budget'!$B$13:$B$599,"August",Table2[BUDGET CATEGORY],"EQUIP")</f>
        <v>0</v>
      </c>
      <c r="J7">
        <f>SUMIFS(Table2[AMOUNT],'Grant Budget'!$B$13:$B$599,"September",Table2[BUDGET CATEGORY],"EQUIP")</f>
        <v>0</v>
      </c>
      <c r="K7">
        <f>SUMIFS(Table2[AMOUNT],'Grant Budget'!$B$13:$B$599,"October",Table2[BUDGET CATEGORY],"EQUIP")</f>
        <v>0</v>
      </c>
      <c r="L7">
        <f>SUMIFS(Table2[AMOUNT],'Grant Budget'!$B$13:$B$599,"November",Table2[BUDGET CATEGORY],"EQUIP")</f>
        <v>0</v>
      </c>
      <c r="M7">
        <f>SUMIFS(Table2[AMOUNT],'Grant Budget'!$B$13:$B$599,"December",Table2[BUDGET CATEGORY],"EQUIP")</f>
        <v>0</v>
      </c>
      <c r="N7">
        <f>SUM(Table4[[#This Row],[January]:[December]])</f>
        <v>0</v>
      </c>
    </row>
    <row r="8" spans="1:14">
      <c r="A8">
        <v>5020004</v>
      </c>
      <c r="B8">
        <f>SUMIFS(Table2[AMOUNT],'Grant Budget'!$B$13:$B$599,"January",Table2[BUDGET CATEGORY],"FACADMIN")</f>
        <v>0</v>
      </c>
      <c r="C8">
        <f>SUMIFS(Table2[AMOUNT],'Grant Budget'!$B$13:$B$599,"February",Table2[BUDGET CATEGORY],"FACADMIN")</f>
        <v>0</v>
      </c>
      <c r="D8">
        <f>SUMIFS(Table2[AMOUNT],'Grant Budget'!$B$13:$B$599,"March",Table2[BUDGET CATEGORY],"FACADMIN")</f>
        <v>0</v>
      </c>
      <c r="E8">
        <f>SUMIFS(Table2[AMOUNT],'Grant Budget'!$B$13:$B$599,"April",Table2[BUDGET CATEGORY],"FACADMIN")</f>
        <v>0</v>
      </c>
      <c r="F8">
        <v>0</v>
      </c>
      <c r="G8">
        <f>SUMIFS(Table2[AMOUNT],'Grant Budget'!$B$13:$B$599,"June",Table2[BUDGET CATEGORY],"FACADMIN")</f>
        <v>0</v>
      </c>
      <c r="H8">
        <f>SUMIFS(Table2[AMOUNT],'Grant Budget'!B13:B599,"July",Table2[BUDGET CATEGORY],"FACADMIN")</f>
        <v>0</v>
      </c>
      <c r="I8">
        <f>SUMIFS(Table2[AMOUNT],'Grant Budget'!$B$13:$B$599,"August",Table2[BUDGET CATEGORY],"FACADMIN")</f>
        <v>0</v>
      </c>
      <c r="J8">
        <f>SUMIFS(Table2[AMOUNT],'Grant Budget'!$B$13:$B$599,"September",Table2[BUDGET CATEGORY],"FACADMIN")</f>
        <v>0</v>
      </c>
      <c r="K8">
        <f>SUMIFS(Table2[AMOUNT],'Grant Budget'!$B$13:$B$599,"October",Table2[BUDGET CATEGORY],"FACADMIN")</f>
        <v>0</v>
      </c>
      <c r="L8">
        <f>SUMIFS(Table2[AMOUNT],'Grant Budget'!$B$13:$B$599,"November",Table2[BUDGET CATEGORY],"FACADMIN")</f>
        <v>0</v>
      </c>
      <c r="M8">
        <f>SUMIFS(Table2[AMOUNT],'Grant Budget'!$B$13:$B$599,"December",Table2[BUDGET CATEGORY],"FACADMIN")</f>
        <v>0</v>
      </c>
      <c r="N8">
        <f>SUM(Table4[[#This Row],[January]:[December]])</f>
        <v>0</v>
      </c>
    </row>
    <row r="9" spans="1:14">
      <c r="A9">
        <v>5020029</v>
      </c>
      <c r="B9">
        <f>SUMIFS(Table2[AMOUNT],'Grant Budget'!$B$13:$B$599,"January",Table2[BUDGET CATEGORY],"FINAID")</f>
        <v>0</v>
      </c>
      <c r="C9">
        <f>SUMIFS(Table2[AMOUNT],'Grant Budget'!$B$13:$B$599,"February",Table2[BUDGET CATEGORY],"FINAID")</f>
        <v>0</v>
      </c>
      <c r="D9">
        <f>SUMIFS(Table2[AMOUNT],'Grant Budget'!$B$13:$B$599,"March",Table2[BUDGET CATEGORY],"FINAID")</f>
        <v>0</v>
      </c>
      <c r="E9">
        <f>SUMIFS(Table2[AMOUNT],'Grant Budget'!$B$13:$B$599,"April",Table2[BUDGET CATEGORY],"FINAID")</f>
        <v>0</v>
      </c>
      <c r="F9">
        <f>SUMIFS(Table2[AMOUNT],'Grant Budget'!$B$13:$B$599,"May",Table2[BUDGET CATEGORY],"FINAID")</f>
        <v>0</v>
      </c>
      <c r="G9">
        <f>SUMIFS(Table2[AMOUNT],'Grant Budget'!$B$13:$B$599,"June",Table2[BUDGET CATEGORY],"FINAID")</f>
        <v>0</v>
      </c>
      <c r="H9">
        <v>0</v>
      </c>
      <c r="I9">
        <f>SUMIFS(Table2[AMOUNT],'Grant Budget'!$B$13:$B$599,"August",Table2[BUDGET CATEGORY],"FINAID")</f>
        <v>0</v>
      </c>
      <c r="J9">
        <f>SUMIFS(Table2[AMOUNT],'Grant Budget'!$B$13:$B$599,"September",Table2[BUDGET CATEGORY],"FINAID")</f>
        <v>0</v>
      </c>
      <c r="K9">
        <f>SUMIFS(Table2[AMOUNT],'Grant Budget'!$B$13:$B$599,"October",Table2[BUDGET CATEGORY],"FINAID")</f>
        <v>0</v>
      </c>
      <c r="L9">
        <f>SUMIFS(Table2[AMOUNT],'Grant Budget'!$B$13:$B$599,"November",Table2[BUDGET CATEGORY],"FINAID")</f>
        <v>0</v>
      </c>
      <c r="M9">
        <f>SUMIFS(Table2[AMOUNT],'Grant Budget'!$B$13:$B$599,"December",Table2[BUDGET CATEGORY],"FINAID")</f>
        <v>0</v>
      </c>
      <c r="N9">
        <f>SUM(Table4[[#This Row],[January]:[December]])</f>
        <v>0</v>
      </c>
    </row>
    <row r="10" spans="1:14">
      <c r="A10">
        <v>5030003</v>
      </c>
      <c r="B10">
        <f>SUMIFS(Table2[AMOUNT],'Grant Budget'!$B$13:$B$599,"January",Table2[BUDGET CATEGORY],"FRINGE")</f>
        <v>0</v>
      </c>
      <c r="C10">
        <f>SUMIFS(Table2[AMOUNT],'Grant Budget'!$B$13:$B$599,"February",Table2[BUDGET CATEGORY],"FRINGE")</f>
        <v>0</v>
      </c>
      <c r="D10">
        <f>SUMIFS(Table2[AMOUNT],'Grant Budget'!$B$13:$B$599,"March",Table2[BUDGET CATEGORY],"FRINGE")</f>
        <v>0</v>
      </c>
      <c r="E10">
        <f>SUMIFS(Table2[AMOUNT],'Grant Budget'!$B$13:$B$599,"April",Table2[BUDGET CATEGORY],"FRINGE")</f>
        <v>0</v>
      </c>
      <c r="F10">
        <f>SUMIFS(Table2[AMOUNT],'Grant Budget'!$B$13:$B$599,"May",Table2[BUDGET CATEGORY],"FRINGE")</f>
        <v>0</v>
      </c>
      <c r="G10">
        <f>SUMIFS(Table2[AMOUNT],'Grant Budget'!$B$13:$B$599,"June",Table2[BUDGET CATEGORY],"FRINGE")</f>
        <v>0</v>
      </c>
      <c r="H10">
        <f>SUMIFS(Table2[AMOUNT],'Grant Budget'!B13:B599,"July",Table2[BUDGET CATEGORY],"FRINGE")</f>
        <v>0</v>
      </c>
      <c r="I10">
        <f>SUMIFS(Table2[AMOUNT],'Grant Budget'!$B$13:$B$599,"August",Table2[BUDGET CATEGORY],"FRINGE")</f>
        <v>0</v>
      </c>
      <c r="J10">
        <f>SUMIFS(Table2[AMOUNT],'Grant Budget'!$B$13:$B$599,"September",Table2[BUDGET CATEGORY],"FRINGE")</f>
        <v>0</v>
      </c>
      <c r="K10">
        <f>SUMIFS(Table2[AMOUNT],'Grant Budget'!$B$13:$B$599,"October",Table2[BUDGET CATEGORY],"FRINGE")</f>
        <v>0</v>
      </c>
      <c r="L10">
        <f>SUMIFS(Table2[AMOUNT],'Grant Budget'!$B$13:$B$599,"November",Table2[BUDGET CATEGORY],"FRINGE")</f>
        <v>0</v>
      </c>
      <c r="M10">
        <f>SUMIFS(Table2[AMOUNT],'Grant Budget'!$B$13:$B$599,"December",Table2[BUDGET CATEGORY],"FRINGE")</f>
        <v>0</v>
      </c>
      <c r="N10">
        <f>SUM(Table4[[#This Row],[January]:[December]])</f>
        <v>0</v>
      </c>
    </row>
    <row r="11" spans="1:14">
      <c r="A11">
        <v>5120003</v>
      </c>
      <c r="B11">
        <f>SUMIFS(Table2[AMOUNT],'Grant Budget'!$B$13:$B$599,"January",Table2[BUDGET CATEGORY],"GDSVC")</f>
        <v>0</v>
      </c>
      <c r="C11">
        <f>SUMIFS(Table2[AMOUNT],'Grant Budget'!$B$13:$B$599,"February",Table2[BUDGET CATEGORY],"GDSVC")</f>
        <v>0</v>
      </c>
      <c r="D11">
        <f>SUMIFS(Table2[AMOUNT],'Grant Budget'!$B$13:$B$599,"March",Table2[BUDGET CATEGORY],"GDSVC")</f>
        <v>0</v>
      </c>
      <c r="E11">
        <f>SUMIFS(Table2[AMOUNT],'Grant Budget'!$B$13:$B$599,"April",Table2[BUDGET CATEGORY],"GDSVC")</f>
        <v>0</v>
      </c>
      <c r="F11">
        <f>SUMIFS(Table2[AMOUNT],'Grant Budget'!$B$13:$B$599,"May",Table2[BUDGET CATEGORY],"GDSVC")</f>
        <v>0</v>
      </c>
      <c r="G11">
        <f>SUMIFS(Table2[AMOUNT],'Grant Budget'!$B$13:$B$599,"June",Table2[BUDGET CATEGORY],"GDSVC")</f>
        <v>0</v>
      </c>
      <c r="H11">
        <f>SUMIFS(Table2[AMOUNT],'Grant Budget'!B13:B599,"July",Table2[BUDGET CATEGORY],"GDSVC")</f>
        <v>0</v>
      </c>
      <c r="I11">
        <f>SUMIFS(Table2[AMOUNT],'Grant Budget'!$B$13:$B$599,"August",Table2[BUDGET CATEGORY],"GDSVC")</f>
        <v>0</v>
      </c>
      <c r="J11">
        <f>SUMIFS(Table2[AMOUNT],'Grant Budget'!$B$13:$B$599,"September",Table2[BUDGET CATEGORY],"GDSVC")</f>
        <v>0</v>
      </c>
      <c r="K11">
        <f>SUMIFS(Table2[AMOUNT],'Grant Budget'!$B$13:$B$599,"October",Table2[BUDGET CATEGORY],"GDSVC")</f>
        <v>0</v>
      </c>
      <c r="L11">
        <f>SUMIFS(Table2[AMOUNT],'Grant Budget'!$B$13:$B$599,"November",Table2[BUDGET CATEGORY],"GDSVC")</f>
        <v>0</v>
      </c>
      <c r="M11">
        <f>SUMIFS(Table2[AMOUNT],'Grant Budget'!$B$13:$B$599,"December",Table2[BUDGET CATEGORY],"GDSVC")</f>
        <v>0</v>
      </c>
      <c r="N11">
        <f>SUM(Table4[[#This Row],[January]:[December]])</f>
        <v>0</v>
      </c>
    </row>
    <row r="12" spans="1:14">
      <c r="A12">
        <v>5000003</v>
      </c>
      <c r="B12">
        <f>SUMIFS(Table2[AMOUNT],'Grant Budget'!$B$13:$B$599,"January",Table2[BUDGET CATEGORY],"OTHER")</f>
        <v>0</v>
      </c>
      <c r="C12">
        <f>SUMIFS(Table2[AMOUNT],'Grant Budget'!$B$13:$B$599,"February",Table2[BUDGET CATEGORY],"OTHER")</f>
        <v>0</v>
      </c>
      <c r="D12">
        <f>SUMIFS(Table2[AMOUNT],'Grant Budget'!$B$13:$B$599,"March",Table2[BUDGET CATEGORY],"OTHER")</f>
        <v>0</v>
      </c>
      <c r="E12">
        <f>SUMIFS(Table2[AMOUNT],'Grant Budget'!$B$13:$B$599,"April",Table2[BUDGET CATEGORY],"OTHER")</f>
        <v>0</v>
      </c>
      <c r="F12">
        <f>SUMIFS(Table2[AMOUNT],'Grant Budget'!$B$13:$B$599,"May",Table2[BUDGET CATEGORY],"OTHER")</f>
        <v>0</v>
      </c>
      <c r="G12">
        <f>SUMIFS(Table2[AMOUNT],'Grant Budget'!$B$13:$B$599,"June",Table2[BUDGET CATEGORY],"OTHER")</f>
        <v>0</v>
      </c>
      <c r="H12">
        <f>SUMIFS(Table2[AMOUNT],'Grant Budget'!B13:B599,"July",Table2[BUDGET CATEGORY],"OTHER")</f>
        <v>0</v>
      </c>
      <c r="I12">
        <f>SUMIFS(Table2[AMOUNT],'Grant Budget'!$B$13:$B$599,"August",Table2[BUDGET CATEGORY],"OTHER")</f>
        <v>0</v>
      </c>
      <c r="J12">
        <f>SUMIFS(Table2[AMOUNT],'Grant Budget'!$B$13:$B$599,"September",Table2[BUDGET CATEGORY],"OTHER")</f>
        <v>0</v>
      </c>
      <c r="K12">
        <f>SUMIFS(Table2[AMOUNT],'Grant Budget'!$B$13:$B$599,"October",Table2[BUDGET CATEGORY],"OTHER")</f>
        <v>0</v>
      </c>
      <c r="L12">
        <f>SUMIFS(Table2[AMOUNT],'Grant Budget'!$B$13:$B$599,"November",Table2[BUDGET CATEGORY],"OTHER")</f>
        <v>0</v>
      </c>
      <c r="M12">
        <f>SUMIFS(Table2[AMOUNT],'Grant Budget'!$B$13:$B$599,"December",Table2[BUDGET CATEGORY],"OTHER")</f>
        <v>0</v>
      </c>
      <c r="N12">
        <f>SUM(Table4[[#This Row],[January]:[December]])</f>
        <v>0</v>
      </c>
    </row>
    <row r="13" spans="1:14">
      <c r="A13">
        <v>5080004</v>
      </c>
      <c r="B13">
        <f>SUMIFS(Table2[AMOUNT],'Grant Budget'!$B$13:$B$599,"January",Table2[BUDGET CATEGORY],"OTHER_DIR_AID")</f>
        <v>0</v>
      </c>
      <c r="C13">
        <f>SUMIFS(Table2[AMOUNT],'Grant Budget'!$B$13:$B$599,"February",Table2[BUDGET CATEGORY],"OTHER_DIR_AID")</f>
        <v>0</v>
      </c>
      <c r="D13">
        <f>SUMIFS(Table2[AMOUNT],'Grant Budget'!$B$13:$B$599,"March",Table2[BUDGET CATEGORY],"OTHER_DIR_AID")</f>
        <v>0</v>
      </c>
      <c r="E13">
        <f>SUMIFS(Table2[AMOUNT],'Grant Budget'!$B$13:$B$599,"April",Table2[BUDGET CATEGORY],"OTHER_DIR_AID")</f>
        <v>0</v>
      </c>
      <c r="F13">
        <f>SUMIFS(Table2[AMOUNT],'Grant Budget'!$B$13:$B$599,"May",Table2[BUDGET CATEGORY],"OTHER_DIR_AID")</f>
        <v>0</v>
      </c>
      <c r="G13">
        <f>SUMIFS(Table2[AMOUNT],'Grant Budget'!$B$13:$B$599,"June",Table2[BUDGET CATEGORY],"OTHER_DIR_AID")</f>
        <v>0</v>
      </c>
      <c r="H13">
        <f>SUMIFS(Table2[AMOUNT],'Grant Budget'!B13:B599,"July",Table2[BUDGET CATEGORY],"OTHER_DIR_AID")</f>
        <v>0</v>
      </c>
      <c r="I13">
        <f>SUMIFS(Table2[AMOUNT],'Grant Budget'!$B$13:$B$599,"August",Table2[BUDGET CATEGORY],"OTHER_DIR_AID")</f>
        <v>0</v>
      </c>
      <c r="J13">
        <f>SUMIFS(Table2[AMOUNT],'Grant Budget'!$B$13:$B$599,"September",Table2[BUDGET CATEGORY],"OTHER_DIR_AID")</f>
        <v>0</v>
      </c>
      <c r="K13">
        <f>SUMIFS(Table2[AMOUNT],'Grant Budget'!$B$13:$B$599,"October",Table2[BUDGET CATEGORY],"OTHER_DIR_AID")</f>
        <v>0</v>
      </c>
      <c r="L13">
        <f>SUMIFS(Table2[AMOUNT],'Grant Budget'!$B$13:$B$599,"November",Table2[BUDGET CATEGORY],"OTHER_DIR_AID")</f>
        <v>0</v>
      </c>
      <c r="M13">
        <f>SUMIFS(Table2[AMOUNT],'Grant Budget'!$B$13:$B$599,"December",Table2[BUDGET CATEGORY],"OTHER_DIR_AID")</f>
        <v>0</v>
      </c>
      <c r="N13">
        <f>SUM(Table4[[#This Row],[January]:[December]])</f>
        <v>0</v>
      </c>
    </row>
    <row r="14" spans="1:14">
      <c r="A14">
        <v>5081004</v>
      </c>
      <c r="B14">
        <f>SUMIFS(Table2[AMOUNT],'Grant Budget'!$B$13:$B$599,"January",Table2[BUDGET CATEGORY],"SALARY")</f>
        <v>0</v>
      </c>
      <c r="C14">
        <f>SUMIFS(Table2[AMOUNT],'Grant Budget'!$B$13:$B$599,"February",Table2[BUDGET CATEGORY],"SALARY")</f>
        <v>0</v>
      </c>
      <c r="D14">
        <f>SUMIFS(Table2[AMOUNT],'Grant Budget'!$B$13:$B$599,"March",Table2[BUDGET CATEGORY],"SALARY")</f>
        <v>0</v>
      </c>
      <c r="E14">
        <f>SUMIFS(Table2[AMOUNT],'Grant Budget'!$B$13:$B$599,"April",Table2[BUDGET CATEGORY],"SALARY")</f>
        <v>0</v>
      </c>
      <c r="F14">
        <f>SUMIFS(Table2[AMOUNT],'Grant Budget'!$B$13:$B$599,"May",Table2[BUDGET CATEGORY],"SALARY")</f>
        <v>0</v>
      </c>
      <c r="G14">
        <f>SUMIFS(Table2[AMOUNT],'Grant Budget'!$B$13:$B$599,"June",Table2[BUDGET CATEGORY],"SALARY")</f>
        <v>0</v>
      </c>
      <c r="H14">
        <f>SUMIFS(Table2[AMOUNT],'Grant Budget'!B13:B599,"July",Table2[BUDGET CATEGORY],"SALARY")</f>
        <v>0</v>
      </c>
      <c r="I14">
        <f>SUMIFS(Table2[AMOUNT],'Grant Budget'!$B$13:$B$599,"August",Table2[BUDGET CATEGORY],"SALARY")</f>
        <v>0</v>
      </c>
      <c r="J14">
        <f>SUMIFS(Table2[AMOUNT],'Grant Budget'!$B$13:$B$599,"September",Table2[BUDGET CATEGORY],"SALARY")</f>
        <v>0</v>
      </c>
      <c r="K14">
        <f>SUMIFS(Table2[AMOUNT],'Grant Budget'!$B$13:$B$599,"October",Table2[BUDGET CATEGORY],"SALARY")</f>
        <v>0</v>
      </c>
      <c r="L14">
        <f>SUMIFS(Table2[AMOUNT],'Grant Budget'!$B$13:$B$599,"November",Table2[BUDGET CATEGORY],"SALARY")</f>
        <v>0</v>
      </c>
      <c r="M14">
        <f>SUMIFS(Table2[AMOUNT],'Grant Budget'!$B$13:$B$599,"December",Table2[BUDGET CATEGORY],"SALARY")</f>
        <v>0</v>
      </c>
      <c r="N14">
        <f>SUM(Table4[[#This Row],[January]:[December]])</f>
        <v>0</v>
      </c>
    </row>
    <row r="15" spans="1:14">
      <c r="A15" t="s">
        <v>44</v>
      </c>
      <c r="B15">
        <f>SUM(B3:B14)</f>
        <v>0</v>
      </c>
      <c r="C15">
        <f>SUM(C3:C14)</f>
        <v>0</v>
      </c>
      <c r="D15">
        <f>SUM(D3:D14)</f>
        <v>0</v>
      </c>
      <c r="E15">
        <f>SUM(E3:E14)</f>
        <v>0</v>
      </c>
      <c r="F15">
        <f>SUM(F3:F14)</f>
        <v>0</v>
      </c>
      <c r="G15">
        <f>SUM(G3:G14)</f>
        <v>0</v>
      </c>
      <c r="H15">
        <f>SUM(H3:H14)</f>
        <v>0</v>
      </c>
      <c r="I15">
        <f>SUM(I3:I14)</f>
        <v>0</v>
      </c>
      <c r="J15">
        <f>SUM(J3:J14)</f>
        <v>0</v>
      </c>
      <c r="K15">
        <f>SUM(K3:K14)</f>
        <v>0</v>
      </c>
      <c r="L15">
        <f>SUM(L3:L14)</f>
        <v>0</v>
      </c>
      <c r="M15">
        <f>SUM(M3:M14)</f>
        <v>0</v>
      </c>
      <c r="N15">
        <f>SUM(Table4[[#This Row],[January]:[December]])</f>
        <v>0</v>
      </c>
    </row>
  </sheetData>
  <pageMargins left="0.7" right="0.7" top="0.75" bottom="0.75" header="0.3" footer="0.3"/>
  <ignoredErrors>
    <ignoredError sqref="H4" calculatedColumn="1"/>
  </ignoredErrors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FECF-5419-4D17-89A7-A7A3AC48A49D}">
  <dimension ref="A1:Q16"/>
  <sheetViews>
    <sheetView workbookViewId="0">
      <selection activeCell="A3" sqref="A3:A14"/>
    </sheetView>
  </sheetViews>
  <sheetFormatPr defaultRowHeight="15" customHeight="1"/>
  <cols>
    <col min="1" max="1" width="17.5703125" customWidth="1"/>
    <col min="2" max="2" width="27.42578125" customWidth="1"/>
    <col min="17" max="17" width="0" hidden="1" customWidth="1"/>
  </cols>
  <sheetData>
    <row r="1" spans="1:17">
      <c r="A1" t="s">
        <v>45</v>
      </c>
      <c r="B1" t="s">
        <v>46</v>
      </c>
    </row>
    <row r="2" spans="1:17">
      <c r="Q2" t="s">
        <v>31</v>
      </c>
    </row>
    <row r="3" spans="1:17">
      <c r="A3">
        <v>5010003</v>
      </c>
      <c r="B3" t="s">
        <v>47</v>
      </c>
      <c r="Q3" t="s">
        <v>32</v>
      </c>
    </row>
    <row r="4" spans="1:17">
      <c r="A4">
        <v>5050003</v>
      </c>
      <c r="B4" t="s">
        <v>48</v>
      </c>
      <c r="Q4" t="s">
        <v>33</v>
      </c>
    </row>
    <row r="5" spans="1:17">
      <c r="A5">
        <v>5040003</v>
      </c>
      <c r="B5" t="s">
        <v>49</v>
      </c>
      <c r="Q5" t="s">
        <v>34</v>
      </c>
    </row>
    <row r="6" spans="1:17">
      <c r="A6">
        <v>5050009</v>
      </c>
      <c r="B6" t="s">
        <v>50</v>
      </c>
      <c r="Q6" t="s">
        <v>35</v>
      </c>
    </row>
    <row r="7" spans="1:17">
      <c r="A7">
        <v>5030004</v>
      </c>
      <c r="B7" t="s">
        <v>51</v>
      </c>
      <c r="Q7" t="s">
        <v>36</v>
      </c>
    </row>
    <row r="8" spans="1:17">
      <c r="A8">
        <v>5020004</v>
      </c>
      <c r="B8" t="s">
        <v>52</v>
      </c>
      <c r="Q8" t="s">
        <v>37</v>
      </c>
    </row>
    <row r="9" spans="1:17">
      <c r="A9">
        <v>5020029</v>
      </c>
      <c r="B9" t="s">
        <v>53</v>
      </c>
      <c r="Q9" t="s">
        <v>38</v>
      </c>
    </row>
    <row r="10" spans="1:17">
      <c r="A10">
        <v>5030003</v>
      </c>
      <c r="B10" t="s">
        <v>54</v>
      </c>
      <c r="Q10" t="s">
        <v>39</v>
      </c>
    </row>
    <row r="11" spans="1:17">
      <c r="A11">
        <v>5120003</v>
      </c>
      <c r="B11" t="s">
        <v>55</v>
      </c>
    </row>
    <row r="12" spans="1:17">
      <c r="A12">
        <v>5000003</v>
      </c>
      <c r="B12" t="s">
        <v>56</v>
      </c>
      <c r="Q12" t="s">
        <v>40</v>
      </c>
    </row>
    <row r="13" spans="1:17">
      <c r="A13">
        <v>5080004</v>
      </c>
      <c r="B13" t="s">
        <v>57</v>
      </c>
      <c r="Q13" t="s">
        <v>42</v>
      </c>
    </row>
    <row r="14" spans="1:17">
      <c r="A14">
        <v>5081004</v>
      </c>
      <c r="B14" t="s">
        <v>58</v>
      </c>
    </row>
    <row r="16" spans="1:17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9d63fd-449b-4055-9316-a425f31008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EE7D1AFE8794E8D92A96AD80CC022" ma:contentTypeVersion="12" ma:contentTypeDescription="Create a new document." ma:contentTypeScope="" ma:versionID="720db3e6b7b96bc8dad54ce8ae9e9543">
  <xsd:schema xmlns:xsd="http://www.w3.org/2001/XMLSchema" xmlns:xs="http://www.w3.org/2001/XMLSchema" xmlns:p="http://schemas.microsoft.com/office/2006/metadata/properties" xmlns:ns3="d79d63fd-449b-4055-9316-a425f310086a" xmlns:ns4="52ef98c6-ecb7-443e-9c7e-4ecee91f9d59" targetNamespace="http://schemas.microsoft.com/office/2006/metadata/properties" ma:root="true" ma:fieldsID="5f12a5177a04db7878593acaeb25d5f0" ns3:_="" ns4:_="">
    <xsd:import namespace="d79d63fd-449b-4055-9316-a425f310086a"/>
    <xsd:import namespace="52ef98c6-ecb7-443e-9c7e-4ecee91f9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d63fd-449b-4055-9316-a425f3100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f98c6-ecb7-443e-9c7e-4ecee91f9d5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853EC4-9F71-4363-859E-AF99B7324BD2}"/>
</file>

<file path=customXml/itemProps2.xml><?xml version="1.0" encoding="utf-8"?>
<ds:datastoreItem xmlns:ds="http://schemas.openxmlformats.org/officeDocument/2006/customXml" ds:itemID="{A3F59B25-4393-4C9C-9EB9-9E738ACAB258}"/>
</file>

<file path=customXml/itemProps3.xml><?xml version="1.0" encoding="utf-8"?>
<ds:datastoreItem xmlns:ds="http://schemas.openxmlformats.org/officeDocument/2006/customXml" ds:itemID="{3C95E26D-00D6-4BF9-9B04-672BDEE0DD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Alarcon, Ignacio</dc:creator>
  <cp:keywords/>
  <dc:description/>
  <cp:lastModifiedBy/>
  <cp:revision/>
  <dcterms:created xsi:type="dcterms:W3CDTF">2023-07-11T16:35:29Z</dcterms:created>
  <dcterms:modified xsi:type="dcterms:W3CDTF">2023-09-13T22:29:15Z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0x010100FC9EE7D1AFE8794E8D92A96AD80CC022</vt:lpwstr>
  </property>
</Properties>
</file>